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https://d.docs.live.net/729d5f9ab1eed80a/Apesl/Budget Report/"/>
    </mc:Choice>
  </mc:AlternateContent>
  <xr:revisionPtr revIDLastSave="105" documentId="13_ncr:1_{95C8665B-1A76-486A-B294-5D50BC6A3472}" xr6:coauthVersionLast="47" xr6:coauthVersionMax="47" xr10:uidLastSave="{F2A5BA9A-AFCF-48F5-9233-3A174FE3FB79}"/>
  <bookViews>
    <workbookView xWindow="0" yWindow="20" windowWidth="19180" windowHeight="100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89" i="1" l="1"/>
  <c r="AI77" i="1"/>
  <c r="AF82" i="1"/>
  <c r="AG82" i="1"/>
  <c r="AH82" i="1"/>
  <c r="AI82" i="1"/>
  <c r="AJ82" i="1"/>
  <c r="AF77" i="1"/>
  <c r="AG77" i="1"/>
  <c r="AH77" i="1"/>
  <c r="AJ77" i="1"/>
  <c r="AJ69" i="1"/>
  <c r="AJ58" i="1"/>
  <c r="AJ50" i="1"/>
  <c r="AJ43" i="1"/>
  <c r="AJ37" i="1"/>
  <c r="AJ25" i="1"/>
  <c r="AJ27" i="1" s="1"/>
  <c r="AJ16" i="1"/>
  <c r="AI16" i="1"/>
  <c r="AJ13" i="1"/>
  <c r="AI69" i="1"/>
  <c r="AI58" i="1"/>
  <c r="AI50" i="1"/>
  <c r="AI43" i="1"/>
  <c r="AI37" i="1"/>
  <c r="AI25" i="1"/>
  <c r="AI27" i="1" s="1"/>
  <c r="AI13" i="1"/>
  <c r="AH69" i="1"/>
  <c r="AH58" i="1"/>
  <c r="AH50" i="1"/>
  <c r="AH43" i="1"/>
  <c r="AH37" i="1"/>
  <c r="AH25" i="1"/>
  <c r="AH27" i="1" s="1"/>
  <c r="AH16" i="1"/>
  <c r="AH13" i="1"/>
  <c r="AG69" i="1"/>
  <c r="AG58" i="1"/>
  <c r="AG50" i="1"/>
  <c r="AG43" i="1"/>
  <c r="AG37" i="1"/>
  <c r="AG89" i="1" s="1"/>
  <c r="AG25" i="1"/>
  <c r="AG27" i="1" s="1"/>
  <c r="AG16" i="1"/>
  <c r="AG13" i="1"/>
  <c r="AF69" i="1"/>
  <c r="AF58" i="1"/>
  <c r="AF50" i="1"/>
  <c r="AF43" i="1"/>
  <c r="AF37" i="1"/>
  <c r="AF25" i="1"/>
  <c r="AF27" i="1" s="1"/>
  <c r="AF16" i="1"/>
  <c r="AF13" i="1"/>
  <c r="AE82" i="1"/>
  <c r="AE77" i="1"/>
  <c r="AE69" i="1"/>
  <c r="AE58" i="1"/>
  <c r="AE50" i="1"/>
  <c r="AE43" i="1"/>
  <c r="AE37" i="1"/>
  <c r="AE25" i="1"/>
  <c r="AE27" i="1" s="1"/>
  <c r="AE16" i="1"/>
  <c r="AE13" i="1"/>
  <c r="H93" i="1"/>
  <c r="F93" i="1"/>
  <c r="AC87" i="1"/>
  <c r="AB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AC82" i="1"/>
  <c r="AB82" i="1"/>
  <c r="AA82" i="1"/>
  <c r="Z82" i="1"/>
  <c r="Y82" i="1"/>
  <c r="X82" i="1"/>
  <c r="W82" i="1"/>
  <c r="V82" i="1"/>
  <c r="U82" i="1"/>
  <c r="T82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AC77" i="1"/>
  <c r="AB77" i="1"/>
  <c r="AA77" i="1"/>
  <c r="Z77" i="1"/>
  <c r="Y77" i="1"/>
  <c r="X77" i="1"/>
  <c r="W77" i="1"/>
  <c r="T77" i="1"/>
  <c r="S77" i="1"/>
  <c r="V76" i="1"/>
  <c r="V77" i="1" s="1"/>
  <c r="U76" i="1"/>
  <c r="U77" i="1" s="1"/>
  <c r="AC69" i="1"/>
  <c r="AB69" i="1"/>
  <c r="AA69" i="1"/>
  <c r="Z69" i="1"/>
  <c r="Y69" i="1"/>
  <c r="X69" i="1"/>
  <c r="W69" i="1"/>
  <c r="V69" i="1"/>
  <c r="U69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AC58" i="1"/>
  <c r="AB58" i="1"/>
  <c r="AA58" i="1"/>
  <c r="Z58" i="1"/>
  <c r="Y58" i="1"/>
  <c r="X58" i="1"/>
  <c r="W58" i="1"/>
  <c r="V58" i="1"/>
  <c r="U58" i="1"/>
  <c r="T58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AC43" i="1"/>
  <c r="AB43" i="1"/>
  <c r="AA43" i="1"/>
  <c r="Z43" i="1"/>
  <c r="Y43" i="1"/>
  <c r="X43" i="1"/>
  <c r="V43" i="1"/>
  <c r="U43" i="1"/>
  <c r="T43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W42" i="1"/>
  <c r="W43" i="1" s="1"/>
  <c r="AC37" i="1"/>
  <c r="AB37" i="1"/>
  <c r="AA37" i="1"/>
  <c r="Z37" i="1"/>
  <c r="Y37" i="1"/>
  <c r="X37" i="1"/>
  <c r="W37" i="1"/>
  <c r="V37" i="1"/>
  <c r="U37" i="1"/>
  <c r="T37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J27" i="1"/>
  <c r="I27" i="1"/>
  <c r="H27" i="1"/>
  <c r="H31" i="1" s="1"/>
  <c r="G27" i="1"/>
  <c r="AC25" i="1"/>
  <c r="AC27" i="1" s="1"/>
  <c r="AB25" i="1"/>
  <c r="AB27" i="1" s="1"/>
  <c r="AB30" i="1" s="1"/>
  <c r="AB31" i="1" s="1"/>
  <c r="AA25" i="1"/>
  <c r="AA27" i="1" s="1"/>
  <c r="AA30" i="1" s="1"/>
  <c r="AA31" i="1" s="1"/>
  <c r="Z25" i="1"/>
  <c r="Z27" i="1" s="1"/>
  <c r="Z30" i="1" s="1"/>
  <c r="Z31" i="1" s="1"/>
  <c r="Y25" i="1"/>
  <c r="Y27" i="1" s="1"/>
  <c r="Y30" i="1" s="1"/>
  <c r="Y31" i="1" s="1"/>
  <c r="X25" i="1"/>
  <c r="X27" i="1" s="1"/>
  <c r="X30" i="1" s="1"/>
  <c r="X31" i="1" s="1"/>
  <c r="W25" i="1"/>
  <c r="W27" i="1" s="1"/>
  <c r="W30" i="1" s="1"/>
  <c r="W31" i="1" s="1"/>
  <c r="V25" i="1"/>
  <c r="V27" i="1" s="1"/>
  <c r="V30" i="1" s="1"/>
  <c r="V31" i="1" s="1"/>
  <c r="U25" i="1"/>
  <c r="U30" i="1" s="1"/>
  <c r="U31" i="1" s="1"/>
  <c r="T25" i="1"/>
  <c r="T30" i="1" s="1"/>
  <c r="T31" i="1" s="1"/>
  <c r="S25" i="1"/>
  <c r="S27" i="1" s="1"/>
  <c r="S31" i="1" s="1"/>
  <c r="R25" i="1"/>
  <c r="Q25" i="1"/>
  <c r="Q30" i="1" s="1"/>
  <c r="P25" i="1"/>
  <c r="P27" i="1" s="1"/>
  <c r="P31" i="1" s="1"/>
  <c r="O25" i="1"/>
  <c r="O27" i="1" s="1"/>
  <c r="N25" i="1"/>
  <c r="M25" i="1"/>
  <c r="L25" i="1"/>
  <c r="K25" i="1"/>
  <c r="X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AC16" i="1"/>
  <c r="AB16" i="1"/>
  <c r="AA16" i="1"/>
  <c r="Z16" i="1"/>
  <c r="Y16" i="1"/>
  <c r="AC13" i="1"/>
  <c r="AC30" i="1" s="1"/>
  <c r="AC31" i="1" s="1"/>
  <c r="AB13" i="1"/>
  <c r="AA13" i="1"/>
  <c r="Z13" i="1"/>
  <c r="Y13" i="1"/>
  <c r="X13" i="1"/>
  <c r="W13" i="1"/>
  <c r="V13" i="1"/>
  <c r="U13" i="1"/>
  <c r="T13" i="1"/>
  <c r="S13" i="1"/>
  <c r="R13" i="1"/>
  <c r="P13" i="1"/>
  <c r="O13" i="1"/>
  <c r="N13" i="1"/>
  <c r="M13" i="1"/>
  <c r="L13" i="1"/>
  <c r="K13" i="1"/>
  <c r="J13" i="1"/>
  <c r="I13" i="1"/>
  <c r="G13" i="1"/>
  <c r="F13" i="1"/>
  <c r="F30" i="1" s="1"/>
  <c r="F31" i="1" s="1"/>
  <c r="R12" i="1"/>
  <c r="AF89" i="1" l="1"/>
  <c r="R27" i="1"/>
  <c r="AC89" i="1"/>
  <c r="AC91" i="1" s="1"/>
  <c r="G30" i="1"/>
  <c r="G31" i="1" s="1"/>
  <c r="AJ89" i="1"/>
  <c r="L27" i="1"/>
  <c r="L30" i="1" s="1"/>
  <c r="M89" i="1"/>
  <c r="M93" i="1" s="1"/>
  <c r="U89" i="1"/>
  <c r="U93" i="1" s="1"/>
  <c r="M27" i="1"/>
  <c r="I30" i="1"/>
  <c r="N27" i="1"/>
  <c r="N30" i="1" s="1"/>
  <c r="P30" i="1"/>
  <c r="AG30" i="1"/>
  <c r="AG31" i="1" s="1"/>
  <c r="AG90" i="1" s="1"/>
  <c r="I89" i="1"/>
  <c r="I93" i="1" s="1"/>
  <c r="Q89" i="1"/>
  <c r="Q93" i="1" s="1"/>
  <c r="Y89" i="1"/>
  <c r="Y91" i="1" s="1"/>
  <c r="K27" i="1"/>
  <c r="K31" i="1" s="1"/>
  <c r="AH89" i="1"/>
  <c r="T27" i="1"/>
  <c r="J89" i="1"/>
  <c r="J93" i="1" s="1"/>
  <c r="N89" i="1"/>
  <c r="N93" i="1" s="1"/>
  <c r="R89" i="1"/>
  <c r="L31" i="1"/>
  <c r="M31" i="1"/>
  <c r="J30" i="1"/>
  <c r="R30" i="1"/>
  <c r="R31" i="1" s="1"/>
  <c r="AE30" i="1"/>
  <c r="AE31" i="1" s="1"/>
  <c r="AE89" i="1"/>
  <c r="AI30" i="1"/>
  <c r="AI31" i="1" s="1"/>
  <c r="AJ30" i="1"/>
  <c r="AJ31" i="1" s="1"/>
  <c r="M30" i="1"/>
  <c r="I31" i="1"/>
  <c r="V89" i="1"/>
  <c r="V90" i="1" s="1"/>
  <c r="Z89" i="1"/>
  <c r="Z93" i="1" s="1"/>
  <c r="J31" i="1"/>
  <c r="J90" i="1" s="1"/>
  <c r="J91" i="1" s="1"/>
  <c r="G89" i="1"/>
  <c r="G93" i="1" s="1"/>
  <c r="K89" i="1"/>
  <c r="K93" i="1" s="1"/>
  <c r="O89" i="1"/>
  <c r="S89" i="1"/>
  <c r="S90" i="1" s="1"/>
  <c r="S91" i="1" s="1"/>
  <c r="W89" i="1"/>
  <c r="W91" i="1" s="1"/>
  <c r="AA89" i="1"/>
  <c r="AA91" i="1" s="1"/>
  <c r="L89" i="1"/>
  <c r="L93" i="1" s="1"/>
  <c r="P89" i="1"/>
  <c r="P90" i="1" s="1"/>
  <c r="P91" i="1" s="1"/>
  <c r="T89" i="1"/>
  <c r="T90" i="1" s="1"/>
  <c r="T91" i="1" s="1"/>
  <c r="X89" i="1"/>
  <c r="X93" i="1" s="1"/>
  <c r="AB89" i="1"/>
  <c r="AB93" i="1" s="1"/>
  <c r="AH30" i="1"/>
  <c r="AF30" i="1"/>
  <c r="Z91" i="1"/>
  <c r="Z90" i="1"/>
  <c r="AC90" i="1"/>
  <c r="Q27" i="1"/>
  <c r="Q31" i="1" s="1"/>
  <c r="U27" i="1"/>
  <c r="O30" i="1"/>
  <c r="O31" i="1" s="1"/>
  <c r="S30" i="1"/>
  <c r="AJ90" i="1" l="1"/>
  <c r="AJ93" i="1" s="1"/>
  <c r="U90" i="1"/>
  <c r="U91" i="1" s="1"/>
  <c r="AA93" i="1"/>
  <c r="M90" i="1"/>
  <c r="M91" i="1" s="1"/>
  <c r="K90" i="1"/>
  <c r="K91" i="1" s="1"/>
  <c r="AC93" i="1"/>
  <c r="N31" i="1"/>
  <c r="N90" i="1" s="1"/>
  <c r="N91" i="1" s="1"/>
  <c r="Y90" i="1"/>
  <c r="K30" i="1"/>
  <c r="Y93" i="1"/>
  <c r="AB91" i="1"/>
  <c r="I90" i="1"/>
  <c r="I91" i="1" s="1"/>
  <c r="AG93" i="1"/>
  <c r="AG91" i="1"/>
  <c r="Q90" i="1"/>
  <c r="Q91" i="1" s="1"/>
  <c r="AB90" i="1"/>
  <c r="V93" i="1"/>
  <c r="AA90" i="1"/>
  <c r="L90" i="1"/>
  <c r="L91" i="1" s="1"/>
  <c r="AI90" i="1"/>
  <c r="W90" i="1"/>
  <c r="S93" i="1"/>
  <c r="AE90" i="1"/>
  <c r="V91" i="1"/>
  <c r="R90" i="1"/>
  <c r="R91" i="1" s="1"/>
  <c r="R93" i="1" s="1"/>
  <c r="W93" i="1"/>
  <c r="T93" i="1"/>
  <c r="X90" i="1"/>
  <c r="P93" i="1"/>
  <c r="G90" i="1"/>
  <c r="G91" i="1" s="1"/>
  <c r="X91" i="1"/>
  <c r="O90" i="1"/>
  <c r="O91" i="1" s="1"/>
  <c r="O93" i="1" s="1"/>
  <c r="AH31" i="1"/>
  <c r="AH90" i="1" s="1"/>
  <c r="AF31" i="1"/>
  <c r="AF90" i="1" s="1"/>
  <c r="AJ91" i="1" l="1"/>
  <c r="AI93" i="1"/>
  <c r="AI91" i="1"/>
  <c r="AF93" i="1"/>
  <c r="AF91" i="1"/>
  <c r="AH93" i="1"/>
  <c r="AH91" i="1"/>
  <c r="AE93" i="1"/>
  <c r="AE91" i="1"/>
</calcChain>
</file>

<file path=xl/sharedStrings.xml><?xml version="1.0" encoding="utf-8"?>
<sst xmlns="http://schemas.openxmlformats.org/spreadsheetml/2006/main" count="134" uniqueCount="133">
  <si>
    <t>08-09 Actual</t>
  </si>
  <si>
    <t>09-10  Actual</t>
  </si>
  <si>
    <t>10 -11 Actual</t>
  </si>
  <si>
    <t>11-12 Actual</t>
  </si>
  <si>
    <t xml:space="preserve"> 12-13 Budget</t>
  </si>
  <si>
    <t>12-13 Actual</t>
  </si>
  <si>
    <t>13-14 Budget</t>
  </si>
  <si>
    <t>2013 Actual</t>
  </si>
  <si>
    <t>2014 Actual</t>
  </si>
  <si>
    <t>2014 Budget</t>
  </si>
  <si>
    <t>2015 Budget</t>
  </si>
  <si>
    <t>2015 Actual</t>
  </si>
  <si>
    <t>2016 Budget</t>
  </si>
  <si>
    <t>2016 Actual</t>
  </si>
  <si>
    <t>2017 Budget</t>
  </si>
  <si>
    <t>2017 Actual</t>
  </si>
  <si>
    <t xml:space="preserve">2018 Budget </t>
  </si>
  <si>
    <t>2018 Actual</t>
  </si>
  <si>
    <t>2019 Budget</t>
  </si>
  <si>
    <t>2019 Actual</t>
  </si>
  <si>
    <t>2020 Budget</t>
  </si>
  <si>
    <t xml:space="preserve">2020 Actual </t>
  </si>
  <si>
    <t>2021 Budget</t>
  </si>
  <si>
    <t>2023 Budget</t>
  </si>
  <si>
    <t>2023 Actual</t>
  </si>
  <si>
    <t>2024 Budget</t>
  </si>
  <si>
    <t>2024 Actual</t>
  </si>
  <si>
    <t>Ordinary Income/Expense</t>
  </si>
  <si>
    <t>Approved 8/4/13</t>
  </si>
  <si>
    <t>Jul 1-Dec 31</t>
  </si>
  <si>
    <t>Jan1-Dec 31, 2013</t>
  </si>
  <si>
    <t>as of 12.31.18</t>
  </si>
  <si>
    <t>Income</t>
  </si>
  <si>
    <t xml:space="preserve"> </t>
  </si>
  <si>
    <t>6 month only</t>
  </si>
  <si>
    <t>Full Year for</t>
  </si>
  <si>
    <t>for filing</t>
  </si>
  <si>
    <t>comparison</t>
  </si>
  <si>
    <t>43505 Affinity Programs Income</t>
  </si>
  <si>
    <t>44830 Fundraising Income</t>
  </si>
  <si>
    <t>Total Indirect Public Support</t>
  </si>
  <si>
    <t>46000 Investments CFOSJ</t>
  </si>
  <si>
    <t>46050 Realized Gain/Loss CFOSJ</t>
  </si>
  <si>
    <t>46100 Unrealized Gain/Loss CFOSJ</t>
  </si>
  <si>
    <t>46200 Interest CFOSJ</t>
  </si>
  <si>
    <t>46300 Dividend Income CFOSJ</t>
  </si>
  <si>
    <t>Total - 46000</t>
  </si>
  <si>
    <t>Total 45000 · Investment Income (WFA &amp; CFOSJ)</t>
  </si>
  <si>
    <t>Total Income</t>
  </si>
  <si>
    <t>Gross Profit</t>
  </si>
  <si>
    <t>Expense</t>
  </si>
  <si>
    <t>43460 Offset to Fundraising revenue</t>
  </si>
  <si>
    <t>60900 · Business Expenses</t>
  </si>
  <si>
    <t>60920 · Business Registration Fees</t>
  </si>
  <si>
    <t>60921 - Bank Fees</t>
  </si>
  <si>
    <t>Total 60900 · Business Expenses</t>
  </si>
  <si>
    <t>62100 · Contract Services</t>
  </si>
  <si>
    <t>62110 · Accounting Fees</t>
  </si>
  <si>
    <t>62135 Investment Fees CFOSJ</t>
  </si>
  <si>
    <t>62140 Legal Fees</t>
  </si>
  <si>
    <t>Total 62100 · Contract Services</t>
  </si>
  <si>
    <t>63000 - Fundraising Expense</t>
  </si>
  <si>
    <t>63055- Special Events</t>
  </si>
  <si>
    <t>DJ Event</t>
  </si>
  <si>
    <t>63100 - Meals (Senior Banquet)</t>
  </si>
  <si>
    <t>63150 - Super Bowl Raffle Expense</t>
  </si>
  <si>
    <t>63200 - Fundraising Misc</t>
  </si>
  <si>
    <t>Total 63000 Fundraising Expenses</t>
  </si>
  <si>
    <t>65000 · Operations</t>
  </si>
  <si>
    <t>65020 · Postage, Mailing Service</t>
  </si>
  <si>
    <t>65030 · Printing and Copying</t>
  </si>
  <si>
    <t>65040 · Supplies</t>
  </si>
  <si>
    <t>65055 - Website Services</t>
  </si>
  <si>
    <t>65060 - Plaques &amp; Trophies</t>
  </si>
  <si>
    <t>65065 - Credit Card-PayPal Fees</t>
  </si>
  <si>
    <t>Total 65000 · Operations</t>
  </si>
  <si>
    <t>67000 · Scholarships</t>
  </si>
  <si>
    <t>67005 · E.E. Roscoe Scholarship</t>
  </si>
  <si>
    <t>67010 · Ivan W. Rowland Scholarship</t>
  </si>
  <si>
    <t>67015 · Helen Rowland Scholarship</t>
  </si>
  <si>
    <t>67020 · Max Polinsky Scholarship</t>
  </si>
  <si>
    <t>67025 · Gerald Miller Memorial Scholar</t>
  </si>
  <si>
    <t>67030 · Rick Friedmann Memorial Scholar</t>
  </si>
  <si>
    <r>
      <t xml:space="preserve">67035 · John F. Schlegel Endowed Scholarship </t>
    </r>
    <r>
      <rPr>
        <b/>
        <sz val="8"/>
        <color rgb="FFFF0000"/>
        <rFont val="Arial"/>
        <family val="2"/>
      </rPr>
      <t>(a)</t>
    </r>
  </si>
  <si>
    <r>
      <t xml:space="preserve">67040  Whitney Family Endowed Scholarship </t>
    </r>
    <r>
      <rPr>
        <b/>
        <sz val="8"/>
        <color rgb="FFFF0000"/>
        <rFont val="Arial"/>
        <family val="2"/>
      </rPr>
      <t>(a)</t>
    </r>
  </si>
  <si>
    <r>
      <t xml:space="preserve">67045 John &amp; Priscilla Schlegel Endowed Leader Fund </t>
    </r>
    <r>
      <rPr>
        <b/>
        <sz val="8"/>
        <color rgb="FFFF0000"/>
        <rFont val="Arial"/>
        <family val="2"/>
      </rPr>
      <t>(a)</t>
    </r>
  </si>
  <si>
    <t>Total 67000 · Scholarships</t>
  </si>
  <si>
    <r>
      <t xml:space="preserve">67600- </t>
    </r>
    <r>
      <rPr>
        <b/>
        <i/>
        <sz val="8"/>
        <color rgb="FFFF0000"/>
        <rFont val="Arial"/>
        <family val="2"/>
      </rPr>
      <t>APES&amp;LF Leader Dev Pgms for Actives &amp; New Practitioners</t>
    </r>
  </si>
  <si>
    <t>Total Leader-Development Program</t>
  </si>
  <si>
    <t>68300 · Travel and Meetings</t>
  </si>
  <si>
    <t>68310 - Conference, Convention, Meeting Fee</t>
  </si>
  <si>
    <r>
      <t xml:space="preserve">68330 · </t>
    </r>
    <r>
      <rPr>
        <b/>
        <sz val="8"/>
        <color rgb="FF0070C0"/>
        <rFont val="Arial"/>
        <family val="2"/>
      </rPr>
      <t>Board Expenses (b)</t>
    </r>
  </si>
  <si>
    <t>68340 -Board Retreat Expense</t>
  </si>
  <si>
    <t>Total 68300 · Travel and Meetings</t>
  </si>
  <si>
    <t>70110-Alpha Psi Chapter</t>
  </si>
  <si>
    <t>70120- University of the Pacific</t>
  </si>
  <si>
    <t>70125- Thomas J Long School of Pharmacy</t>
  </si>
  <si>
    <t>70130 - Contributions Other</t>
  </si>
  <si>
    <t>6 months</t>
  </si>
  <si>
    <t>Total Expense</t>
  </si>
  <si>
    <t>Net Ordinary Income</t>
  </si>
  <si>
    <t>Excludes Unrealized Gain/Loss</t>
  </si>
  <si>
    <t>Budget Notes</t>
  </si>
  <si>
    <t>(a) Endowed programs with legally required annual payout per endowment agreements.</t>
  </si>
  <si>
    <t>(b) Annual Meeting Meals: $750, 1. Contingency: $850</t>
  </si>
  <si>
    <t>Diference Between Income and Expenses</t>
  </si>
  <si>
    <t>2025 Budget</t>
  </si>
  <si>
    <t>2025 Actual</t>
  </si>
  <si>
    <t>Stocks sold and money received</t>
  </si>
  <si>
    <t>Not counted in totals since variable</t>
  </si>
  <si>
    <t>H&amp;R Block likely higher cost</t>
  </si>
  <si>
    <t>1% first $mil, then 3/4% 2nd $mil</t>
  </si>
  <si>
    <t>Since PayPal down</t>
  </si>
  <si>
    <t>Need description</t>
  </si>
  <si>
    <t>Lunch for BOD at annual</t>
  </si>
  <si>
    <t>Includes expected changes at</t>
  </si>
  <si>
    <t>2/8 BOD meeting</t>
  </si>
  <si>
    <t xml:space="preserve"> 44800- Indirect Public Support</t>
  </si>
  <si>
    <t>less unrealized gain</t>
  </si>
  <si>
    <t>67500 Chapter Brother of the Year Award</t>
  </si>
  <si>
    <t>Leader Development Programs</t>
  </si>
  <si>
    <t>67600</t>
  </si>
  <si>
    <t>Leader Development Committee Budget</t>
  </si>
  <si>
    <t>Active Chapter Donation</t>
  </si>
  <si>
    <t>Mills-Alpha Psi Ldr/Travel Endowed Fund</t>
  </si>
  <si>
    <t>1612</t>
  </si>
  <si>
    <t>4000-Direct Public Support-Donors</t>
  </si>
  <si>
    <t>Gifts in Kind-Goods</t>
  </si>
  <si>
    <t>4050-Contributions-Individual+Business</t>
  </si>
  <si>
    <t>4055-Memorial Gifts</t>
  </si>
  <si>
    <t>Corporate Contributions</t>
  </si>
  <si>
    <t>Total 4000-Direct Public Support-Donors</t>
  </si>
  <si>
    <t>$1k deposit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</si>
</sst>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&quot;$&quot;#,##0"/>
  </numFmts>
  <fonts count="7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B050"/>
      <name val="Arial"/>
      <family val="2"/>
    </font>
    <font>
      <b/>
      <i/>
      <sz val="9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9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7E39"/>
      <name val="Arial"/>
      <family val="2"/>
    </font>
    <font>
      <b/>
      <sz val="11"/>
      <color rgb="FF005426"/>
      <name val="Arial"/>
      <family val="2"/>
    </font>
    <font>
      <b/>
      <sz val="12"/>
      <color rgb="FF005426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005426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005426"/>
      <name val="Arial"/>
      <family val="2"/>
    </font>
    <font>
      <b/>
      <i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rgb="FFFF0000"/>
      <name val="Arial"/>
      <family val="2"/>
    </font>
    <font>
      <b/>
      <i/>
      <sz val="9"/>
      <name val="Arial"/>
      <family val="2"/>
    </font>
    <font>
      <b/>
      <sz val="11"/>
      <color theme="3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i/>
      <sz val="8"/>
      <color rgb="FF000000"/>
      <name val="Arial"/>
      <family val="2"/>
    </font>
    <font>
      <b/>
      <i/>
      <sz val="8"/>
      <color rgb="FFFF0000"/>
      <name val="Arial"/>
      <family val="2"/>
    </font>
    <font>
      <b/>
      <i/>
      <sz val="8"/>
      <color theme="1"/>
      <name val="Arial"/>
      <family val="2"/>
    </font>
    <font>
      <b/>
      <i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theme="1"/>
      <name val="Arial Narrow"/>
      <family val="2"/>
    </font>
    <font>
      <b/>
      <sz val="8"/>
      <color rgb="FF0070C0"/>
      <name val="Arial"/>
      <family val="2"/>
    </font>
    <font>
      <sz val="9"/>
      <color rgb="FFFF0000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 tint="4.9989318521683403E-2"/>
      <name val="Arial"/>
      <family val="2"/>
    </font>
    <font>
      <b/>
      <sz val="8"/>
      <name val="Arial"/>
      <family val="2"/>
    </font>
    <font>
      <b/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trike/>
      <sz val="8"/>
      <color rgb="FF0070C0"/>
      <name val="Arial"/>
      <family val="2"/>
    </font>
    <font>
      <sz val="11"/>
      <color theme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00">
    <xf numFmtId="0" fontId="0" fillId="0" borderId="0" xfId="0"/>
    <xf numFmtId="49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left"/>
    </xf>
    <xf numFmtId="164" fontId="4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164" fontId="5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164" fontId="6" fillId="0" borderId="0" xfId="0" applyNumberFormat="1" applyFont="1" applyAlignment="1">
      <alignment horizontal="center"/>
    </xf>
    <xf numFmtId="164" fontId="6" fillId="3" borderId="0" xfId="0" applyNumberFormat="1" applyFont="1" applyFill="1" applyAlignment="1">
      <alignment horizontal="left"/>
    </xf>
    <xf numFmtId="164" fontId="6" fillId="2" borderId="0" xfId="0" applyNumberFormat="1" applyFont="1" applyFill="1" applyAlignment="1">
      <alignment horizontal="left"/>
    </xf>
    <xf numFmtId="0" fontId="6" fillId="2" borderId="0" xfId="0" applyFont="1" applyFill="1" applyAlignment="1">
      <alignment horizontal="center"/>
    </xf>
    <xf numFmtId="164" fontId="7" fillId="2" borderId="0" xfId="0" applyNumberFormat="1" applyFont="1" applyFill="1" applyAlignment="1">
      <alignment horizontal="left"/>
    </xf>
    <xf numFmtId="164" fontId="8" fillId="2" borderId="0" xfId="0" applyNumberFormat="1" applyFont="1" applyFill="1" applyAlignment="1">
      <alignment horizontal="left"/>
    </xf>
    <xf numFmtId="164" fontId="6" fillId="0" borderId="0" xfId="0" applyNumberFormat="1" applyFont="1" applyAlignment="1">
      <alignment horizontal="left"/>
    </xf>
    <xf numFmtId="164" fontId="9" fillId="4" borderId="0" xfId="0" applyNumberFormat="1" applyFont="1" applyFill="1" applyAlignment="1">
      <alignment horizontal="left"/>
    </xf>
    <xf numFmtId="0" fontId="10" fillId="2" borderId="0" xfId="0" applyFont="1" applyFill="1" applyAlignment="1">
      <alignment horizontal="left"/>
    </xf>
    <xf numFmtId="164" fontId="11" fillId="4" borderId="0" xfId="0" applyNumberFormat="1" applyFont="1" applyFill="1" applyAlignment="1">
      <alignment horizontal="left"/>
    </xf>
    <xf numFmtId="164" fontId="11" fillId="2" borderId="0" xfId="0" applyNumberFormat="1" applyFont="1" applyFill="1" applyAlignment="1">
      <alignment horizontal="left"/>
    </xf>
    <xf numFmtId="44" fontId="11" fillId="0" borderId="0" xfId="1" applyFont="1" applyAlignment="1">
      <alignment horizontal="left"/>
    </xf>
    <xf numFmtId="49" fontId="12" fillId="0" borderId="0" xfId="0" applyNumberFormat="1" applyFont="1"/>
    <xf numFmtId="164" fontId="12" fillId="0" borderId="0" xfId="0" applyNumberFormat="1" applyFont="1" applyAlignment="1">
      <alignment horizontal="left"/>
    </xf>
    <xf numFmtId="164" fontId="13" fillId="0" borderId="0" xfId="0" applyNumberFormat="1" applyFont="1" applyAlignment="1">
      <alignment horizontal="left"/>
    </xf>
    <xf numFmtId="0" fontId="14" fillId="2" borderId="0" xfId="0" applyFont="1" applyFill="1" applyAlignment="1">
      <alignment horizontal="left"/>
    </xf>
    <xf numFmtId="164" fontId="14" fillId="2" borderId="0" xfId="0" applyNumberFormat="1" applyFont="1" applyFill="1" applyAlignment="1">
      <alignment horizontal="left"/>
    </xf>
    <xf numFmtId="164" fontId="14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165" fontId="15" fillId="0" borderId="0" xfId="0" applyNumberFormat="1" applyFont="1" applyAlignment="1">
      <alignment horizontal="left"/>
    </xf>
    <xf numFmtId="164" fontId="7" fillId="0" borderId="0" xfId="0" applyNumberFormat="1" applyFont="1"/>
    <xf numFmtId="164" fontId="7" fillId="0" borderId="0" xfId="0" applyNumberFormat="1" applyFont="1" applyAlignment="1">
      <alignment horizontal="left"/>
    </xf>
    <xf numFmtId="164" fontId="11" fillId="0" borderId="0" xfId="0" applyNumberFormat="1" applyFont="1" applyAlignment="1">
      <alignment horizontal="left"/>
    </xf>
    <xf numFmtId="164" fontId="16" fillId="2" borderId="0" xfId="0" applyNumberFormat="1" applyFont="1" applyFill="1" applyAlignment="1">
      <alignment horizontal="left"/>
    </xf>
    <xf numFmtId="0" fontId="0" fillId="2" borderId="0" xfId="0" applyFill="1" applyAlignment="1">
      <alignment horizontal="center"/>
    </xf>
    <xf numFmtId="164" fontId="0" fillId="2" borderId="0" xfId="0" applyNumberFormat="1" applyFill="1" applyAlignment="1">
      <alignment horizontal="left"/>
    </xf>
    <xf numFmtId="164" fontId="3" fillId="2" borderId="0" xfId="0" applyNumberFormat="1" applyFont="1" applyFill="1" applyAlignment="1">
      <alignment horizontal="left"/>
    </xf>
    <xf numFmtId="164" fontId="17" fillId="2" borderId="0" xfId="0" applyNumberFormat="1" applyFont="1" applyFill="1" applyAlignment="1">
      <alignment horizontal="left"/>
    </xf>
    <xf numFmtId="164" fontId="18" fillId="0" borderId="0" xfId="0" applyNumberFormat="1" applyFont="1" applyAlignment="1">
      <alignment horizontal="left"/>
    </xf>
    <xf numFmtId="164" fontId="0" fillId="4" borderId="0" xfId="0" applyNumberFormat="1" applyFill="1" applyAlignment="1">
      <alignment horizontal="left"/>
    </xf>
    <xf numFmtId="0" fontId="9" fillId="0" borderId="0" xfId="0" applyFont="1" applyAlignment="1">
      <alignment horizontal="left"/>
    </xf>
    <xf numFmtId="44" fontId="0" fillId="0" borderId="0" xfId="1" applyFont="1" applyAlignment="1">
      <alignment horizontal="left"/>
    </xf>
    <xf numFmtId="49" fontId="19" fillId="0" borderId="0" xfId="0" applyNumberFormat="1" applyFont="1"/>
    <xf numFmtId="165" fontId="7" fillId="0" borderId="0" xfId="0" applyNumberFormat="1" applyFont="1" applyAlignment="1">
      <alignment horizontal="left"/>
    </xf>
    <xf numFmtId="164" fontId="20" fillId="0" borderId="0" xfId="0" applyNumberFormat="1" applyFont="1"/>
    <xf numFmtId="164" fontId="20" fillId="0" borderId="0" xfId="0" applyNumberFormat="1" applyFont="1" applyAlignment="1">
      <alignment horizontal="left"/>
    </xf>
    <xf numFmtId="164" fontId="21" fillId="0" borderId="0" xfId="0" applyNumberFormat="1" applyFont="1" applyAlignment="1">
      <alignment horizontal="left"/>
    </xf>
    <xf numFmtId="164" fontId="0" fillId="2" borderId="0" xfId="0" applyNumberFormat="1" applyFill="1" applyAlignment="1">
      <alignment horizontal="center"/>
    </xf>
    <xf numFmtId="0" fontId="0" fillId="0" borderId="0" xfId="0" applyAlignment="1">
      <alignment horizontal="left"/>
    </xf>
    <xf numFmtId="165" fontId="22" fillId="0" borderId="0" xfId="0" applyNumberFormat="1" applyFont="1" applyAlignment="1">
      <alignment horizontal="left"/>
    </xf>
    <xf numFmtId="164" fontId="20" fillId="3" borderId="0" xfId="0" applyNumberFormat="1" applyFont="1" applyFill="1" applyAlignment="1">
      <alignment horizontal="left"/>
    </xf>
    <xf numFmtId="164" fontId="21" fillId="3" borderId="0" xfId="0" applyNumberFormat="1" applyFont="1" applyFill="1" applyAlignment="1">
      <alignment horizontal="left"/>
    </xf>
    <xf numFmtId="164" fontId="23" fillId="2" borderId="0" xfId="0" applyNumberFormat="1" applyFont="1" applyFill="1" applyAlignment="1">
      <alignment horizontal="left"/>
    </xf>
    <xf numFmtId="164" fontId="0" fillId="0" borderId="0" xfId="0" applyNumberFormat="1" applyAlignment="1">
      <alignment horizontal="left"/>
    </xf>
    <xf numFmtId="164" fontId="7" fillId="3" borderId="0" xfId="0" applyNumberFormat="1" applyFont="1" applyFill="1" applyAlignment="1">
      <alignment horizontal="left"/>
    </xf>
    <xf numFmtId="164" fontId="0" fillId="3" borderId="0" xfId="0" applyNumberFormat="1" applyFill="1" applyAlignment="1">
      <alignment horizontal="left"/>
    </xf>
    <xf numFmtId="4" fontId="0" fillId="0" borderId="0" xfId="0" applyNumberFormat="1" applyAlignment="1">
      <alignment horizontal="left"/>
    </xf>
    <xf numFmtId="164" fontId="24" fillId="2" borderId="0" xfId="0" applyNumberFormat="1" applyFont="1" applyFill="1" applyAlignment="1">
      <alignment horizontal="left"/>
    </xf>
    <xf numFmtId="8" fontId="0" fillId="0" borderId="0" xfId="0" applyNumberFormat="1" applyAlignment="1">
      <alignment horizontal="left"/>
    </xf>
    <xf numFmtId="0" fontId="12" fillId="0" borderId="0" xfId="0" applyFont="1"/>
    <xf numFmtId="164" fontId="5" fillId="2" borderId="0" xfId="0" applyNumberFormat="1" applyFont="1" applyFill="1" applyAlignment="1">
      <alignment horizontal="left"/>
    </xf>
    <xf numFmtId="164" fontId="5" fillId="3" borderId="0" xfId="0" applyNumberFormat="1" applyFont="1" applyFill="1"/>
    <xf numFmtId="164" fontId="25" fillId="3" borderId="0" xfId="0" applyNumberFormat="1" applyFont="1" applyFill="1" applyAlignment="1">
      <alignment horizontal="left"/>
    </xf>
    <xf numFmtId="164" fontId="25" fillId="4" borderId="0" xfId="0" applyNumberFormat="1" applyFont="1" applyFill="1" applyAlignment="1">
      <alignment horizontal="left"/>
    </xf>
    <xf numFmtId="164" fontId="26" fillId="2" borderId="0" xfId="0" applyNumberFormat="1" applyFont="1" applyFill="1" applyAlignment="1">
      <alignment horizontal="left"/>
    </xf>
    <xf numFmtId="164" fontId="0" fillId="2" borderId="0" xfId="0" applyNumberFormat="1" applyFill="1"/>
    <xf numFmtId="164" fontId="18" fillId="2" borderId="0" xfId="0" applyNumberFormat="1" applyFont="1" applyFill="1" applyAlignment="1">
      <alignment horizontal="left"/>
    </xf>
    <xf numFmtId="165" fontId="6" fillId="0" borderId="0" xfId="0" applyNumberFormat="1" applyFont="1" applyAlignment="1">
      <alignment horizontal="left"/>
    </xf>
    <xf numFmtId="164" fontId="6" fillId="0" borderId="0" xfId="0" applyNumberFormat="1" applyFont="1"/>
    <xf numFmtId="164" fontId="18" fillId="3" borderId="0" xfId="0" applyNumberFormat="1" applyFont="1" applyFill="1" applyAlignment="1">
      <alignment horizontal="left"/>
    </xf>
    <xf numFmtId="164" fontId="27" fillId="2" borderId="0" xfId="0" applyNumberFormat="1" applyFont="1" applyFill="1" applyAlignment="1">
      <alignment horizontal="center"/>
    </xf>
    <xf numFmtId="164" fontId="27" fillId="2" borderId="0" xfId="0" applyNumberFormat="1" applyFont="1" applyFill="1" applyAlignment="1">
      <alignment horizontal="left"/>
    </xf>
    <xf numFmtId="164" fontId="18" fillId="4" borderId="0" xfId="0" applyNumberFormat="1" applyFont="1" applyFill="1" applyAlignment="1">
      <alignment horizontal="left"/>
    </xf>
    <xf numFmtId="44" fontId="18" fillId="2" borderId="0" xfId="1" applyFont="1" applyFill="1" applyAlignment="1">
      <alignment horizontal="left"/>
    </xf>
    <xf numFmtId="164" fontId="10" fillId="3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left"/>
    </xf>
    <xf numFmtId="164" fontId="28" fillId="2" borderId="0" xfId="0" applyNumberFormat="1" applyFont="1" applyFill="1" applyAlignment="1">
      <alignment horizontal="center"/>
    </xf>
    <xf numFmtId="164" fontId="29" fillId="2" borderId="0" xfId="0" applyNumberFormat="1" applyFont="1" applyFill="1" applyAlignment="1">
      <alignment horizontal="left"/>
    </xf>
    <xf numFmtId="164" fontId="30" fillId="2" borderId="0" xfId="0" applyNumberFormat="1" applyFont="1" applyFill="1" applyAlignment="1">
      <alignment horizontal="left"/>
    </xf>
    <xf numFmtId="164" fontId="3" fillId="4" borderId="0" xfId="0" applyNumberFormat="1" applyFont="1" applyFill="1" applyAlignment="1">
      <alignment horizontal="left"/>
    </xf>
    <xf numFmtId="8" fontId="3" fillId="0" borderId="0" xfId="0" applyNumberFormat="1" applyFont="1" applyAlignment="1">
      <alignment horizontal="left"/>
    </xf>
    <xf numFmtId="44" fontId="3" fillId="2" borderId="0" xfId="1" applyFont="1" applyFill="1" applyAlignment="1">
      <alignment horizontal="left"/>
    </xf>
    <xf numFmtId="8" fontId="18" fillId="0" borderId="0" xfId="0" applyNumberFormat="1" applyFont="1" applyAlignment="1">
      <alignment horizontal="left"/>
    </xf>
    <xf numFmtId="164" fontId="5" fillId="0" borderId="0" xfId="0" applyNumberFormat="1" applyFont="1"/>
    <xf numFmtId="164" fontId="5" fillId="3" borderId="0" xfId="0" applyNumberFormat="1" applyFont="1" applyFill="1" applyAlignment="1">
      <alignment horizontal="left"/>
    </xf>
    <xf numFmtId="164" fontId="26" fillId="3" borderId="0" xfId="0" applyNumberFormat="1" applyFont="1" applyFill="1" applyAlignment="1">
      <alignment horizontal="left"/>
    </xf>
    <xf numFmtId="164" fontId="31" fillId="0" borderId="0" xfId="0" applyNumberFormat="1" applyFont="1" applyAlignment="1">
      <alignment horizontal="left"/>
    </xf>
    <xf numFmtId="8" fontId="29" fillId="0" borderId="0" xfId="0" applyNumberFormat="1" applyFont="1" applyAlignment="1">
      <alignment horizontal="left"/>
    </xf>
    <xf numFmtId="49" fontId="13" fillId="0" borderId="0" xfId="0" applyNumberFormat="1" applyFont="1"/>
    <xf numFmtId="164" fontId="32" fillId="3" borderId="0" xfId="0" applyNumberFormat="1" applyFont="1" applyFill="1" applyAlignment="1">
      <alignment horizontal="left"/>
    </xf>
    <xf numFmtId="164" fontId="32" fillId="2" borderId="0" xfId="0" applyNumberFormat="1" applyFont="1" applyFill="1" applyAlignment="1">
      <alignment horizontal="left"/>
    </xf>
    <xf numFmtId="164" fontId="32" fillId="2" borderId="0" xfId="0" applyNumberFormat="1" applyFont="1" applyFill="1" applyAlignment="1">
      <alignment horizontal="center"/>
    </xf>
    <xf numFmtId="164" fontId="33" fillId="2" borderId="0" xfId="0" applyNumberFormat="1" applyFont="1" applyFill="1" applyAlignment="1">
      <alignment horizontal="left"/>
    </xf>
    <xf numFmtId="164" fontId="34" fillId="3" borderId="0" xfId="0" applyNumberFormat="1" applyFont="1" applyFill="1" applyAlignment="1">
      <alignment horizontal="left"/>
    </xf>
    <xf numFmtId="164" fontId="10" fillId="2" borderId="0" xfId="0" applyNumberFormat="1" applyFont="1" applyFill="1" applyAlignment="1">
      <alignment horizontal="center"/>
    </xf>
    <xf numFmtId="49" fontId="35" fillId="0" borderId="0" xfId="0" applyNumberFormat="1" applyFont="1"/>
    <xf numFmtId="164" fontId="36" fillId="0" borderId="0" xfId="0" applyNumberFormat="1" applyFont="1" applyAlignment="1">
      <alignment horizontal="left"/>
    </xf>
    <xf numFmtId="164" fontId="37" fillId="2" borderId="0" xfId="0" applyNumberFormat="1" applyFont="1" applyFill="1" applyAlignment="1">
      <alignment horizontal="left"/>
    </xf>
    <xf numFmtId="164" fontId="37" fillId="0" borderId="0" xfId="0" applyNumberFormat="1" applyFont="1" applyAlignment="1">
      <alignment horizontal="left"/>
    </xf>
    <xf numFmtId="164" fontId="38" fillId="0" borderId="0" xfId="0" applyNumberFormat="1" applyFont="1" applyAlignment="1">
      <alignment horizontal="left"/>
    </xf>
    <xf numFmtId="164" fontId="9" fillId="0" borderId="0" xfId="0" applyNumberFormat="1" applyFont="1" applyAlignment="1">
      <alignment horizontal="left"/>
    </xf>
    <xf numFmtId="164" fontId="38" fillId="0" borderId="0" xfId="0" applyNumberFormat="1" applyFont="1"/>
    <xf numFmtId="164" fontId="38" fillId="3" borderId="0" xfId="0" applyNumberFormat="1" applyFont="1" applyFill="1" applyAlignment="1">
      <alignment horizontal="left"/>
    </xf>
    <xf numFmtId="164" fontId="39" fillId="3" borderId="0" xfId="0" applyNumberFormat="1" applyFont="1" applyFill="1" applyAlignment="1">
      <alignment horizontal="left"/>
    </xf>
    <xf numFmtId="164" fontId="39" fillId="2" borderId="0" xfId="0" applyNumberFormat="1" applyFont="1" applyFill="1" applyAlignment="1">
      <alignment horizontal="left"/>
    </xf>
    <xf numFmtId="164" fontId="39" fillId="2" borderId="0" xfId="0" applyNumberFormat="1" applyFont="1" applyFill="1" applyAlignment="1">
      <alignment horizontal="center"/>
    </xf>
    <xf numFmtId="164" fontId="9" fillId="2" borderId="0" xfId="0" applyNumberFormat="1" applyFont="1" applyFill="1" applyAlignment="1">
      <alignment horizontal="left"/>
    </xf>
    <xf numFmtId="164" fontId="40" fillId="2" borderId="0" xfId="0" applyNumberFormat="1" applyFont="1" applyFill="1" applyAlignment="1">
      <alignment horizontal="left"/>
    </xf>
    <xf numFmtId="164" fontId="41" fillId="2" borderId="0" xfId="0" applyNumberFormat="1" applyFont="1" applyFill="1" applyAlignment="1">
      <alignment horizontal="left"/>
    </xf>
    <xf numFmtId="164" fontId="41" fillId="4" borderId="0" xfId="0" applyNumberFormat="1" applyFont="1" applyFill="1" applyAlignment="1">
      <alignment horizontal="left"/>
    </xf>
    <xf numFmtId="44" fontId="41" fillId="2" borderId="0" xfId="1" applyFont="1" applyFill="1" applyAlignment="1">
      <alignment horizontal="left"/>
    </xf>
    <xf numFmtId="44" fontId="10" fillId="2" borderId="0" xfId="1" applyFont="1" applyFill="1" applyAlignment="1">
      <alignment horizontal="left"/>
    </xf>
    <xf numFmtId="164" fontId="42" fillId="4" borderId="0" xfId="0" applyNumberFormat="1" applyFont="1" applyFill="1" applyAlignment="1">
      <alignment horizontal="left"/>
    </xf>
    <xf numFmtId="164" fontId="5" fillId="2" borderId="0" xfId="0" applyNumberFormat="1" applyFont="1" applyFill="1"/>
    <xf numFmtId="164" fontId="29" fillId="4" borderId="0" xfId="0" applyNumberFormat="1" applyFont="1" applyFill="1" applyAlignment="1">
      <alignment horizontal="left"/>
    </xf>
    <xf numFmtId="44" fontId="29" fillId="2" borderId="0" xfId="1" applyFont="1" applyFill="1" applyAlignment="1">
      <alignment horizontal="left"/>
    </xf>
    <xf numFmtId="164" fontId="25" fillId="2" borderId="0" xfId="0" applyNumberFormat="1" applyFont="1" applyFill="1" applyAlignment="1">
      <alignment horizontal="left"/>
    </xf>
    <xf numFmtId="164" fontId="26" fillId="2" borderId="0" xfId="0" applyNumberFormat="1" applyFont="1" applyFill="1" applyAlignment="1">
      <alignment horizontal="center"/>
    </xf>
    <xf numFmtId="164" fontId="12" fillId="0" borderId="0" xfId="0" applyNumberFormat="1" applyFont="1"/>
    <xf numFmtId="0" fontId="0" fillId="2" borderId="0" xfId="0" applyFill="1" applyAlignment="1">
      <alignment horizontal="left"/>
    </xf>
    <xf numFmtId="164" fontId="43" fillId="3" borderId="0" xfId="0" applyNumberFormat="1" applyFont="1" applyFill="1" applyAlignment="1">
      <alignment horizontal="left"/>
    </xf>
    <xf numFmtId="164" fontId="43" fillId="2" borderId="0" xfId="0" applyNumberFormat="1" applyFont="1" applyFill="1" applyAlignment="1">
      <alignment horizontal="left"/>
    </xf>
    <xf numFmtId="164" fontId="29" fillId="5" borderId="0" xfId="0" applyNumberFormat="1" applyFont="1" applyFill="1" applyAlignment="1">
      <alignment horizontal="left"/>
    </xf>
    <xf numFmtId="49" fontId="44" fillId="0" borderId="0" xfId="0" applyNumberFormat="1" applyFont="1"/>
    <xf numFmtId="49" fontId="45" fillId="0" borderId="0" xfId="0" applyNumberFormat="1" applyFont="1"/>
    <xf numFmtId="165" fontId="6" fillId="0" borderId="0" xfId="0" applyNumberFormat="1" applyFont="1"/>
    <xf numFmtId="165" fontId="6" fillId="3" borderId="0" xfId="0" applyNumberFormat="1" applyFont="1" applyFill="1" applyAlignment="1">
      <alignment horizontal="left"/>
    </xf>
    <xf numFmtId="165" fontId="18" fillId="3" borderId="0" xfId="0" applyNumberFormat="1" applyFont="1" applyFill="1" applyAlignment="1">
      <alignment horizontal="left"/>
    </xf>
    <xf numFmtId="165" fontId="18" fillId="2" borderId="0" xfId="0" applyNumberFormat="1" applyFont="1" applyFill="1" applyAlignment="1">
      <alignment horizontal="left"/>
    </xf>
    <xf numFmtId="165" fontId="3" fillId="2" borderId="0" xfId="0" applyNumberFormat="1" applyFont="1" applyFill="1" applyAlignment="1">
      <alignment horizontal="center"/>
    </xf>
    <xf numFmtId="165" fontId="3" fillId="2" borderId="0" xfId="0" applyNumberFormat="1" applyFont="1" applyFill="1" applyAlignment="1">
      <alignment horizontal="left"/>
    </xf>
    <xf numFmtId="164" fontId="29" fillId="0" borderId="0" xfId="0" applyNumberFormat="1" applyFont="1" applyAlignment="1">
      <alignment horizontal="left"/>
    </xf>
    <xf numFmtId="164" fontId="3" fillId="2" borderId="0" xfId="0" applyNumberFormat="1" applyFont="1" applyFill="1" applyAlignment="1">
      <alignment horizontal="center"/>
    </xf>
    <xf numFmtId="0" fontId="24" fillId="2" borderId="0" xfId="0" applyFont="1" applyFill="1" applyAlignment="1">
      <alignment horizontal="left"/>
    </xf>
    <xf numFmtId="164" fontId="43" fillId="2" borderId="0" xfId="0" applyNumberFormat="1" applyFont="1" applyFill="1"/>
    <xf numFmtId="164" fontId="46" fillId="2" borderId="0" xfId="0" applyNumberFormat="1" applyFont="1" applyFill="1" applyAlignment="1">
      <alignment horizontal="left"/>
    </xf>
    <xf numFmtId="8" fontId="0" fillId="4" borderId="0" xfId="0" applyNumberFormat="1" applyFill="1" applyAlignment="1">
      <alignment horizontal="left"/>
    </xf>
    <xf numFmtId="164" fontId="48" fillId="0" borderId="0" xfId="0" applyNumberFormat="1" applyFont="1" applyAlignment="1">
      <alignment horizontal="left"/>
    </xf>
    <xf numFmtId="164" fontId="24" fillId="4" borderId="0" xfId="0" applyNumberFormat="1" applyFont="1" applyFill="1" applyAlignment="1">
      <alignment horizontal="left"/>
    </xf>
    <xf numFmtId="8" fontId="24" fillId="0" borderId="0" xfId="0" applyNumberFormat="1" applyFont="1" applyAlignment="1">
      <alignment horizontal="left"/>
    </xf>
    <xf numFmtId="8" fontId="24" fillId="4" borderId="0" xfId="0" applyNumberFormat="1" applyFont="1" applyFill="1" applyAlignment="1">
      <alignment horizontal="left"/>
    </xf>
    <xf numFmtId="49" fontId="49" fillId="0" borderId="0" xfId="0" applyNumberFormat="1" applyFont="1"/>
    <xf numFmtId="164" fontId="49" fillId="0" borderId="0" xfId="0" applyNumberFormat="1" applyFont="1" applyAlignment="1">
      <alignment horizontal="left"/>
    </xf>
    <xf numFmtId="164" fontId="51" fillId="2" borderId="0" xfId="0" applyNumberFormat="1" applyFont="1" applyFill="1" applyAlignment="1">
      <alignment horizontal="left"/>
    </xf>
    <xf numFmtId="164" fontId="51" fillId="0" borderId="0" xfId="0" applyNumberFormat="1" applyFont="1" applyAlignment="1">
      <alignment horizontal="left"/>
    </xf>
    <xf numFmtId="164" fontId="52" fillId="0" borderId="0" xfId="0" applyNumberFormat="1" applyFont="1" applyAlignment="1">
      <alignment horizontal="left"/>
    </xf>
    <xf numFmtId="165" fontId="53" fillId="0" borderId="0" xfId="0" applyNumberFormat="1" applyFont="1" applyAlignment="1">
      <alignment horizontal="left"/>
    </xf>
    <xf numFmtId="164" fontId="53" fillId="0" borderId="0" xfId="0" applyNumberFormat="1" applyFont="1"/>
    <xf numFmtId="164" fontId="53" fillId="3" borderId="0" xfId="0" applyNumberFormat="1" applyFont="1" applyFill="1" applyAlignment="1">
      <alignment horizontal="left"/>
    </xf>
    <xf numFmtId="164" fontId="52" fillId="3" borderId="0" xfId="0" applyNumberFormat="1" applyFont="1" applyFill="1" applyAlignment="1">
      <alignment horizontal="left"/>
    </xf>
    <xf numFmtId="164" fontId="54" fillId="2" borderId="0" xfId="0" applyNumberFormat="1" applyFont="1" applyFill="1" applyAlignment="1">
      <alignment horizontal="left"/>
    </xf>
    <xf numFmtId="0" fontId="53" fillId="2" borderId="0" xfId="0" applyFont="1" applyFill="1" applyAlignment="1">
      <alignment horizontal="center"/>
    </xf>
    <xf numFmtId="164" fontId="53" fillId="2" borderId="0" xfId="0" applyNumberFormat="1" applyFont="1" applyFill="1" applyAlignment="1">
      <alignment horizontal="left"/>
    </xf>
    <xf numFmtId="164" fontId="52" fillId="2" borderId="0" xfId="0" applyNumberFormat="1" applyFont="1" applyFill="1" applyAlignment="1">
      <alignment horizontal="left"/>
    </xf>
    <xf numFmtId="164" fontId="55" fillId="2" borderId="0" xfId="0" applyNumberFormat="1" applyFont="1" applyFill="1" applyAlignment="1">
      <alignment horizontal="left"/>
    </xf>
    <xf numFmtId="164" fontId="56" fillId="4" borderId="0" xfId="0" applyNumberFormat="1" applyFont="1" applyFill="1" applyAlignment="1">
      <alignment horizontal="left"/>
    </xf>
    <xf numFmtId="0" fontId="53" fillId="0" borderId="0" xfId="0" applyFont="1" applyAlignment="1">
      <alignment horizontal="left"/>
    </xf>
    <xf numFmtId="44" fontId="53" fillId="0" borderId="0" xfId="1" applyFont="1" applyAlignment="1">
      <alignment horizontal="left"/>
    </xf>
    <xf numFmtId="164" fontId="57" fillId="0" borderId="0" xfId="0" applyNumberFormat="1" applyFont="1" applyAlignment="1">
      <alignment horizontal="left"/>
    </xf>
    <xf numFmtId="164" fontId="59" fillId="0" borderId="0" xfId="0" applyNumberFormat="1" applyFont="1" applyAlignment="1">
      <alignment horizontal="center"/>
    </xf>
    <xf numFmtId="164" fontId="61" fillId="0" borderId="0" xfId="0" applyNumberFormat="1" applyFont="1" applyAlignment="1">
      <alignment horizontal="left"/>
    </xf>
    <xf numFmtId="164" fontId="61" fillId="0" borderId="0" xfId="0" applyNumberFormat="1" applyFont="1"/>
    <xf numFmtId="164" fontId="61" fillId="3" borderId="0" xfId="0" applyNumberFormat="1" applyFont="1" applyFill="1" applyAlignment="1">
      <alignment horizontal="left"/>
    </xf>
    <xf numFmtId="164" fontId="62" fillId="3" borderId="0" xfId="0" applyNumberFormat="1" applyFont="1" applyFill="1" applyAlignment="1">
      <alignment horizontal="left"/>
    </xf>
    <xf numFmtId="164" fontId="62" fillId="2" borderId="0" xfId="0" applyNumberFormat="1" applyFont="1" applyFill="1" applyAlignment="1">
      <alignment horizontal="left"/>
    </xf>
    <xf numFmtId="164" fontId="63" fillId="2" borderId="0" xfId="0" applyNumberFormat="1" applyFont="1" applyFill="1" applyAlignment="1">
      <alignment horizontal="center"/>
    </xf>
    <xf numFmtId="164" fontId="63" fillId="2" borderId="0" xfId="0" applyNumberFormat="1" applyFont="1" applyFill="1" applyAlignment="1">
      <alignment horizontal="left"/>
    </xf>
    <xf numFmtId="0" fontId="12" fillId="0" borderId="0" xfId="0" applyFont="1" applyAlignment="1">
      <alignment horizontal="left"/>
    </xf>
    <xf numFmtId="0" fontId="65" fillId="0" borderId="0" xfId="0" applyFont="1"/>
    <xf numFmtId="164" fontId="66" fillId="0" borderId="0" xfId="0" applyNumberFormat="1" applyFont="1" applyAlignment="1">
      <alignment horizontal="left"/>
    </xf>
    <xf numFmtId="164" fontId="67" fillId="0" borderId="0" xfId="0" applyNumberFormat="1" applyFont="1" applyAlignment="1">
      <alignment horizontal="left"/>
    </xf>
    <xf numFmtId="164" fontId="67" fillId="2" borderId="0" xfId="0" applyNumberFormat="1" applyFont="1" applyFill="1" applyAlignment="1">
      <alignment horizontal="left"/>
    </xf>
    <xf numFmtId="164" fontId="20" fillId="2" borderId="0" xfId="0" applyNumberFormat="1" applyFont="1" applyFill="1" applyAlignment="1">
      <alignment horizontal="left"/>
    </xf>
    <xf numFmtId="164" fontId="67" fillId="0" borderId="0" xfId="0" applyNumberFormat="1" applyFont="1" applyAlignment="1">
      <alignment horizontal="right"/>
    </xf>
    <xf numFmtId="164" fontId="68" fillId="3" borderId="0" xfId="0" applyNumberFormat="1" applyFont="1" applyFill="1" applyAlignment="1">
      <alignment horizontal="left"/>
    </xf>
    <xf numFmtId="0" fontId="47" fillId="0" borderId="0" xfId="0" applyFont="1" applyAlignment="1">
      <alignment horizontal="center"/>
    </xf>
    <xf numFmtId="0" fontId="58" fillId="0" borderId="0" xfId="0" applyFont="1"/>
    <xf numFmtId="0" fontId="7" fillId="2" borderId="0" xfId="0" applyFont="1" applyFill="1" applyAlignment="1">
      <alignment horizontal="left"/>
    </xf>
    <xf numFmtId="0" fontId="70" fillId="0" borderId="0" xfId="0" applyFont="1"/>
    <xf numFmtId="0" fontId="47" fillId="0" borderId="0" xfId="0" applyFont="1"/>
    <xf numFmtId="164" fontId="2" fillId="2" borderId="0" xfId="0" applyNumberFormat="1" applyFont="1" applyFill="1" applyAlignment="1">
      <alignment horizontal="left"/>
    </xf>
    <xf numFmtId="44" fontId="1" fillId="0" borderId="0" xfId="1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44" fontId="3" fillId="0" borderId="0" xfId="1" applyFont="1" applyAlignment="1">
      <alignment horizontal="left"/>
    </xf>
    <xf numFmtId="8" fontId="0" fillId="0" borderId="0" xfId="1" applyNumberFormat="1" applyFont="1" applyAlignment="1">
      <alignment horizontal="left"/>
    </xf>
    <xf numFmtId="6" fontId="0" fillId="0" borderId="0" xfId="0" applyNumberFormat="1" applyAlignment="1">
      <alignment horizontal="left"/>
    </xf>
    <xf numFmtId="8" fontId="18" fillId="0" borderId="0" xfId="1" applyNumberFormat="1" applyFont="1" applyAlignment="1">
      <alignment horizontal="left"/>
    </xf>
    <xf numFmtId="164" fontId="53" fillId="0" borderId="0" xfId="0" applyNumberFormat="1" applyFont="1" applyAlignment="1">
      <alignment horizontal="left"/>
    </xf>
    <xf numFmtId="164" fontId="60" fillId="0" borderId="0" xfId="0" applyNumberFormat="1" applyFont="1" applyAlignment="1">
      <alignment horizontal="left"/>
    </xf>
    <xf numFmtId="8" fontId="35" fillId="0" borderId="0" xfId="0" applyNumberFormat="1" applyFont="1" applyAlignment="1">
      <alignment horizontal="left"/>
    </xf>
    <xf numFmtId="164" fontId="64" fillId="0" borderId="0" xfId="0" applyNumberFormat="1" applyFont="1" applyAlignment="1">
      <alignment horizontal="left"/>
    </xf>
    <xf numFmtId="164" fontId="69" fillId="0" borderId="0" xfId="0" applyNumberFormat="1" applyFont="1" applyAlignment="1">
      <alignment horizontal="left"/>
    </xf>
    <xf numFmtId="164" fontId="0" fillId="0" borderId="0" xfId="1" applyNumberFormat="1" applyFont="1" applyAlignment="1">
      <alignment horizontal="left"/>
    </xf>
    <xf numFmtId="8" fontId="3" fillId="4" borderId="0" xfId="0" applyNumberFormat="1" applyFont="1" applyFill="1" applyAlignment="1">
      <alignment horizontal="left"/>
    </xf>
    <xf numFmtId="8" fontId="9" fillId="4" borderId="0" xfId="0" applyNumberFormat="1" applyFont="1" applyFill="1" applyAlignment="1">
      <alignment horizontal="left"/>
    </xf>
    <xf numFmtId="8" fontId="35" fillId="4" borderId="0" xfId="0" applyNumberFormat="1" applyFont="1" applyFill="1" applyAlignment="1">
      <alignment horizontal="left"/>
    </xf>
    <xf numFmtId="8" fontId="33" fillId="4" borderId="0" xfId="0" applyNumberFormat="1" applyFont="1" applyFill="1" applyAlignment="1">
      <alignment horizontal="left"/>
    </xf>
    <xf numFmtId="44" fontId="0" fillId="0" borderId="0" xfId="1" applyFont="1"/>
    <xf numFmtId="8" fontId="0" fillId="0" borderId="0" xfId="1" applyNumberFormat="1" applyFont="1"/>
    <xf numFmtId="8" fontId="71" fillId="0" borderId="0" xfId="0" applyNumberFormat="1" applyFont="1" applyAlignment="1">
      <alignment horizontal="left"/>
    </xf>
    <xf numFmtId="8" fontId="71" fillId="0" borderId="0" xfId="0" applyNumberFormat="1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98"/>
  <sheetViews>
    <sheetView tabSelected="1" topLeftCell="D62" workbookViewId="0">
      <selection activeCell="AJ74" sqref="AJ74"/>
    </sheetView>
  </sheetViews>
  <sheetFormatPr defaultColWidth="8.81640625" defaultRowHeight="14.5" x14ac:dyDescent="0.35"/>
  <cols>
    <col min="1" max="2" width="0" hidden="1" customWidth="1"/>
    <col min="5" max="5" width="30.1796875" customWidth="1"/>
    <col min="6" max="6" width="18.453125" hidden="1" customWidth="1"/>
    <col min="7" max="7" width="0" hidden="1" customWidth="1"/>
    <col min="8" max="8" width="11.81640625" hidden="1" customWidth="1"/>
    <col min="9" max="28" width="0" hidden="1" customWidth="1"/>
    <col min="29" max="29" width="12.36328125" style="45" hidden="1" customWidth="1"/>
    <col min="30" max="30" width="3.81640625" style="45" hidden="1" customWidth="1"/>
    <col min="31" max="33" width="12.36328125" style="45" customWidth="1"/>
    <col min="34" max="34" width="12.81640625" style="45" customWidth="1"/>
    <col min="35" max="35" width="12.36328125" style="45" customWidth="1"/>
    <col min="36" max="36" width="11.36328125" customWidth="1"/>
    <col min="37" max="37" width="12.36328125" style="45" customWidth="1"/>
    <col min="38" max="38" width="11.36328125" customWidth="1"/>
  </cols>
  <sheetData>
    <row r="1" spans="1:38" x14ac:dyDescent="0.35">
      <c r="A1" s="1"/>
      <c r="B1" s="1"/>
      <c r="C1" s="1"/>
      <c r="D1" s="1"/>
      <c r="E1" s="1"/>
      <c r="F1" s="2" t="s">
        <v>0</v>
      </c>
      <c r="G1" s="2" t="s">
        <v>1</v>
      </c>
      <c r="H1" s="3" t="s">
        <v>2</v>
      </c>
      <c r="I1" s="4" t="s">
        <v>3</v>
      </c>
      <c r="J1" s="5" t="s">
        <v>4</v>
      </c>
      <c r="K1" s="6" t="s">
        <v>5</v>
      </c>
      <c r="L1" s="6" t="s">
        <v>6</v>
      </c>
      <c r="M1" s="7" t="s">
        <v>7</v>
      </c>
      <c r="N1" s="8" t="s">
        <v>7</v>
      </c>
      <c r="O1" s="8" t="s">
        <v>8</v>
      </c>
      <c r="P1" s="9" t="s">
        <v>9</v>
      </c>
      <c r="Q1" s="10" t="s">
        <v>10</v>
      </c>
      <c r="R1" s="9" t="s">
        <v>11</v>
      </c>
      <c r="S1" s="11" t="s">
        <v>12</v>
      </c>
      <c r="T1" s="9" t="s">
        <v>13</v>
      </c>
      <c r="U1" s="12" t="s">
        <v>14</v>
      </c>
      <c r="V1" s="13" t="s">
        <v>15</v>
      </c>
      <c r="W1" s="14" t="s">
        <v>16</v>
      </c>
      <c r="X1" s="15" t="s">
        <v>17</v>
      </c>
      <c r="Y1" s="16" t="s">
        <v>18</v>
      </c>
      <c r="Z1" s="17" t="s">
        <v>19</v>
      </c>
      <c r="AA1" s="18" t="s">
        <v>20</v>
      </c>
      <c r="AB1" s="18" t="s">
        <v>21</v>
      </c>
      <c r="AC1" s="178" t="s">
        <v>22</v>
      </c>
      <c r="AD1" s="179"/>
      <c r="AE1" s="180" t="s">
        <v>23</v>
      </c>
      <c r="AF1" s="181" t="s">
        <v>24</v>
      </c>
      <c r="AG1" s="180" t="s">
        <v>25</v>
      </c>
      <c r="AH1" s="181" t="s">
        <v>26</v>
      </c>
      <c r="AI1" s="45" t="s">
        <v>106</v>
      </c>
      <c r="AJ1" t="s">
        <v>107</v>
      </c>
    </row>
    <row r="2" spans="1:38" ht="15.5" x14ac:dyDescent="0.35">
      <c r="A2" s="19" t="s">
        <v>27</v>
      </c>
      <c r="B2" s="19"/>
      <c r="C2" s="19"/>
      <c r="D2" s="19"/>
      <c r="E2" s="19"/>
      <c r="F2" s="20"/>
      <c r="G2" s="21"/>
      <c r="H2" s="22"/>
      <c r="I2" s="23"/>
      <c r="J2" s="24"/>
      <c r="K2" s="25"/>
      <c r="L2" s="26" t="s">
        <v>28</v>
      </c>
      <c r="M2" s="27" t="s">
        <v>29</v>
      </c>
      <c r="N2" s="28" t="s">
        <v>30</v>
      </c>
      <c r="O2" s="29"/>
      <c r="P2" s="30"/>
      <c r="Q2" s="31"/>
      <c r="R2" s="32"/>
      <c r="S2" s="32"/>
      <c r="T2" s="33"/>
      <c r="U2" s="34"/>
      <c r="V2" s="35"/>
      <c r="W2" s="36"/>
      <c r="X2" s="37" t="s">
        <v>31</v>
      </c>
      <c r="Y2" s="36"/>
      <c r="Z2" s="32"/>
      <c r="AA2" s="38"/>
      <c r="AB2" s="38"/>
      <c r="AC2" s="38"/>
      <c r="AF2" s="50"/>
      <c r="AH2" s="50"/>
    </row>
    <row r="3" spans="1:38" ht="15.5" x14ac:dyDescent="0.35">
      <c r="A3" s="19"/>
      <c r="B3" s="19"/>
      <c r="C3" s="39" t="s">
        <v>32</v>
      </c>
      <c r="E3" s="19"/>
      <c r="F3" s="20"/>
      <c r="G3" s="21"/>
      <c r="H3" s="22" t="s">
        <v>33</v>
      </c>
      <c r="I3" s="23"/>
      <c r="J3" s="24"/>
      <c r="K3" s="25"/>
      <c r="L3" s="40"/>
      <c r="M3" s="41" t="s">
        <v>34</v>
      </c>
      <c r="N3" s="42" t="s">
        <v>35</v>
      </c>
      <c r="O3" s="43"/>
      <c r="P3" s="32"/>
      <c r="Q3" s="44"/>
      <c r="R3" s="32"/>
      <c r="S3" s="32"/>
      <c r="T3" s="33"/>
      <c r="U3" s="34"/>
      <c r="V3" s="35"/>
      <c r="W3" s="36"/>
      <c r="X3" s="45"/>
      <c r="Y3" s="36"/>
      <c r="Z3" s="32"/>
      <c r="AA3" s="38"/>
      <c r="AB3" s="38"/>
      <c r="AC3" s="38"/>
      <c r="AF3" s="50"/>
      <c r="AH3" s="50"/>
    </row>
    <row r="4" spans="1:38" ht="15.5" x14ac:dyDescent="0.35">
      <c r="A4" s="19"/>
      <c r="B4" s="19"/>
      <c r="C4" s="39"/>
      <c r="D4" s="19" t="s">
        <v>130</v>
      </c>
      <c r="E4" s="19"/>
      <c r="F4" s="21">
        <v>25000</v>
      </c>
      <c r="G4" s="21"/>
      <c r="H4" s="22"/>
      <c r="I4" s="23"/>
      <c r="J4" s="24"/>
      <c r="K4" s="25"/>
      <c r="L4" s="46"/>
      <c r="M4" s="41" t="s">
        <v>36</v>
      </c>
      <c r="N4" s="47" t="s">
        <v>37</v>
      </c>
      <c r="O4" s="48"/>
      <c r="P4" s="49"/>
      <c r="Q4" s="44"/>
      <c r="R4" s="32"/>
      <c r="S4" s="32"/>
      <c r="T4" s="33"/>
      <c r="U4" s="34"/>
      <c r="V4" s="35"/>
      <c r="W4" s="36"/>
      <c r="X4" s="50">
        <v>10000</v>
      </c>
      <c r="Y4" s="36"/>
      <c r="Z4" s="32">
        <v>10000</v>
      </c>
      <c r="AA4" s="38">
        <v>10000</v>
      </c>
      <c r="AB4" s="38">
        <v>10000</v>
      </c>
      <c r="AC4" s="38">
        <v>5000</v>
      </c>
      <c r="AD4" s="50"/>
      <c r="AE4" s="45">
        <v>0</v>
      </c>
      <c r="AF4" s="50"/>
      <c r="AH4" s="50"/>
    </row>
    <row r="5" spans="1:38" ht="15.5" x14ac:dyDescent="0.35">
      <c r="A5" s="19"/>
      <c r="B5" s="19"/>
      <c r="C5" s="19"/>
      <c r="D5" s="19" t="s">
        <v>126</v>
      </c>
      <c r="E5" s="19"/>
      <c r="F5" s="20"/>
      <c r="G5" s="21"/>
      <c r="H5" s="22"/>
      <c r="I5" s="23"/>
      <c r="J5" s="24"/>
      <c r="K5" s="25"/>
      <c r="L5" s="40"/>
      <c r="M5" s="27"/>
      <c r="N5" s="51"/>
      <c r="O5" s="52"/>
      <c r="P5" s="32"/>
      <c r="Q5" s="44"/>
      <c r="R5" s="32"/>
      <c r="S5" s="32"/>
      <c r="T5" s="33"/>
      <c r="U5" s="34"/>
      <c r="V5" s="35"/>
      <c r="W5" s="36"/>
      <c r="X5" s="53"/>
      <c r="Y5" s="36"/>
      <c r="Z5" s="32"/>
      <c r="AA5" s="38"/>
      <c r="AB5" s="38"/>
      <c r="AC5" s="38"/>
      <c r="AF5" s="50"/>
      <c r="AH5" s="50"/>
    </row>
    <row r="6" spans="1:38" ht="15.5" x14ac:dyDescent="0.35">
      <c r="A6" s="19"/>
      <c r="B6" s="19"/>
      <c r="C6" s="19"/>
      <c r="D6" s="19"/>
      <c r="E6" s="19" t="s">
        <v>127</v>
      </c>
      <c r="F6" s="20"/>
      <c r="G6" s="21"/>
      <c r="H6" s="22"/>
      <c r="I6" s="23"/>
      <c r="J6" s="24"/>
      <c r="K6" s="25"/>
      <c r="L6" s="40"/>
      <c r="M6" s="27"/>
      <c r="N6" s="51"/>
      <c r="O6" s="52"/>
      <c r="P6" s="32"/>
      <c r="Q6" s="44"/>
      <c r="R6" s="32"/>
      <c r="S6" s="32"/>
      <c r="T6" s="33">
        <v>10382</v>
      </c>
      <c r="U6" s="34"/>
      <c r="V6" s="35"/>
      <c r="W6" s="36"/>
      <c r="X6" s="45"/>
      <c r="Y6" s="36"/>
      <c r="Z6" s="32"/>
      <c r="AA6" s="38"/>
      <c r="AB6" s="38"/>
      <c r="AC6" s="38"/>
      <c r="AF6" s="50"/>
      <c r="AH6" s="50"/>
    </row>
    <row r="7" spans="1:38" ht="15.5" x14ac:dyDescent="0.35">
      <c r="A7" s="19"/>
      <c r="B7" s="19"/>
      <c r="C7" s="19"/>
      <c r="D7" s="19"/>
      <c r="E7" s="19" t="s">
        <v>128</v>
      </c>
      <c r="F7" s="21">
        <v>49300</v>
      </c>
      <c r="G7" s="21">
        <v>123683.38</v>
      </c>
      <c r="H7" s="23">
        <v>39296.35</v>
      </c>
      <c r="I7" s="23">
        <v>38958.720000000001</v>
      </c>
      <c r="J7" s="24">
        <v>40000</v>
      </c>
      <c r="K7" s="28">
        <v>39470.26</v>
      </c>
      <c r="L7" s="40">
        <v>50000</v>
      </c>
      <c r="M7" s="27">
        <v>45087.53</v>
      </c>
      <c r="N7" s="51">
        <v>63682.06</v>
      </c>
      <c r="O7" s="52">
        <v>23446.1</v>
      </c>
      <c r="P7" s="54">
        <v>40000</v>
      </c>
      <c r="Q7" s="44">
        <v>35000</v>
      </c>
      <c r="R7" s="32">
        <v>29326.77</v>
      </c>
      <c r="S7" s="32">
        <v>35000</v>
      </c>
      <c r="T7" s="33">
        <v>36224.99</v>
      </c>
      <c r="U7" s="34">
        <v>35000</v>
      </c>
      <c r="V7" s="35">
        <v>27872.34</v>
      </c>
      <c r="W7" s="36">
        <v>30000</v>
      </c>
      <c r="X7" s="55">
        <v>37407.21</v>
      </c>
      <c r="Y7" s="36">
        <v>35000</v>
      </c>
      <c r="Z7" s="32">
        <v>23636.5</v>
      </c>
      <c r="AA7" s="38">
        <v>25000</v>
      </c>
      <c r="AB7" s="38">
        <v>50894.52</v>
      </c>
      <c r="AC7" s="38">
        <v>35000</v>
      </c>
      <c r="AD7" s="50"/>
      <c r="AE7" s="55">
        <v>25000</v>
      </c>
      <c r="AF7" s="50">
        <v>20515.75</v>
      </c>
      <c r="AG7" s="55">
        <v>50000</v>
      </c>
      <c r="AH7" s="50">
        <v>141012.15</v>
      </c>
      <c r="AI7" s="55">
        <v>17000</v>
      </c>
      <c r="AJ7" s="50">
        <v>4194.45</v>
      </c>
    </row>
    <row r="8" spans="1:38" ht="15.5" x14ac:dyDescent="0.35">
      <c r="A8" s="19"/>
      <c r="B8" s="19"/>
      <c r="C8" s="19"/>
      <c r="D8" s="19"/>
      <c r="E8" s="19"/>
      <c r="F8" s="21"/>
      <c r="G8" s="21"/>
      <c r="H8" s="23"/>
      <c r="I8" s="23"/>
      <c r="J8" s="24"/>
      <c r="K8" s="28"/>
      <c r="L8" s="40"/>
      <c r="M8" s="27"/>
      <c r="N8" s="51"/>
      <c r="O8" s="52"/>
      <c r="P8" s="54"/>
      <c r="Q8" s="44"/>
      <c r="R8" s="32"/>
      <c r="S8" s="32"/>
      <c r="T8" s="33">
        <v>87202</v>
      </c>
      <c r="U8" s="34">
        <v>0</v>
      </c>
      <c r="V8" s="35"/>
      <c r="W8" s="36"/>
      <c r="X8" s="45"/>
      <c r="Y8" s="36"/>
      <c r="Z8" s="32"/>
      <c r="AA8" s="38"/>
      <c r="AB8" s="38"/>
      <c r="AC8" s="38"/>
      <c r="AF8" s="50"/>
      <c r="AH8" s="50"/>
    </row>
    <row r="9" spans="1:38" ht="15.5" x14ac:dyDescent="0.35">
      <c r="A9" s="19"/>
      <c r="B9" s="19"/>
      <c r="C9" s="19"/>
      <c r="D9" s="19"/>
      <c r="E9" s="19" t="s">
        <v>129</v>
      </c>
      <c r="F9" s="21"/>
      <c r="G9" s="21"/>
      <c r="H9" s="23"/>
      <c r="I9" s="23"/>
      <c r="J9" s="24"/>
      <c r="K9" s="28"/>
      <c r="L9" s="40"/>
      <c r="M9" s="27"/>
      <c r="N9" s="51"/>
      <c r="O9" s="52"/>
      <c r="P9" s="54"/>
      <c r="Q9" s="44"/>
      <c r="R9" s="32"/>
      <c r="S9" s="32"/>
      <c r="T9" s="33"/>
      <c r="U9" s="34"/>
      <c r="V9" s="35">
        <v>100</v>
      </c>
      <c r="W9" s="36">
        <v>500</v>
      </c>
      <c r="X9" s="45"/>
      <c r="Y9" s="36"/>
      <c r="Z9" s="32">
        <v>800</v>
      </c>
      <c r="AA9" s="38"/>
      <c r="AB9" s="38">
        <v>100</v>
      </c>
      <c r="AC9" s="38"/>
      <c r="AE9" s="55">
        <v>500</v>
      </c>
      <c r="AF9" s="50">
        <v>0</v>
      </c>
      <c r="AG9" s="55">
        <v>500</v>
      </c>
      <c r="AH9" s="50">
        <v>200</v>
      </c>
      <c r="AI9" s="55">
        <v>200</v>
      </c>
    </row>
    <row r="10" spans="1:38" ht="15.5" x14ac:dyDescent="0.35">
      <c r="A10" s="19"/>
      <c r="B10" s="19"/>
      <c r="C10" s="19"/>
      <c r="D10" s="19"/>
      <c r="E10" s="19"/>
      <c r="F10" s="21"/>
      <c r="G10" s="21"/>
      <c r="H10" s="23"/>
      <c r="I10" s="23"/>
      <c r="J10" s="24"/>
      <c r="K10" s="28"/>
      <c r="L10" s="40"/>
      <c r="M10" s="27"/>
      <c r="N10" s="51"/>
      <c r="O10" s="52"/>
      <c r="P10" s="54"/>
      <c r="Q10" s="44"/>
      <c r="R10" s="32"/>
      <c r="S10" s="32"/>
      <c r="T10" s="33">
        <v>1000</v>
      </c>
      <c r="U10" s="34">
        <v>0</v>
      </c>
      <c r="V10" s="35"/>
      <c r="W10" s="36"/>
      <c r="X10" s="45"/>
      <c r="Y10" s="36"/>
      <c r="Z10" s="32"/>
      <c r="AA10" s="38"/>
      <c r="AB10" s="38"/>
      <c r="AC10" s="38"/>
      <c r="AF10" s="50"/>
      <c r="AH10" s="50"/>
    </row>
    <row r="11" spans="1:38" ht="15.5" x14ac:dyDescent="0.35">
      <c r="A11" s="19"/>
      <c r="B11" s="19"/>
      <c r="C11" s="19"/>
      <c r="D11" s="19"/>
      <c r="E11" s="19"/>
      <c r="F11" s="21"/>
      <c r="G11" s="21"/>
      <c r="H11" s="23"/>
      <c r="I11" s="23"/>
      <c r="J11" s="24"/>
      <c r="K11" s="28"/>
      <c r="L11" s="40"/>
      <c r="M11" s="27"/>
      <c r="N11" s="51"/>
      <c r="O11" s="52"/>
      <c r="P11" s="54"/>
      <c r="Q11" s="44"/>
      <c r="R11" s="32"/>
      <c r="S11" s="32"/>
      <c r="T11" s="33"/>
      <c r="U11" s="34"/>
      <c r="V11" s="35">
        <v>0</v>
      </c>
      <c r="W11" s="36">
        <v>0</v>
      </c>
      <c r="X11" s="45"/>
      <c r="Y11" s="36"/>
      <c r="Z11" s="32"/>
      <c r="AA11" s="38"/>
      <c r="AB11" s="38"/>
      <c r="AC11" s="38"/>
      <c r="AF11" s="50"/>
      <c r="AH11" s="50"/>
    </row>
    <row r="12" spans="1:38" ht="15.5" x14ac:dyDescent="0.35">
      <c r="A12" s="19"/>
      <c r="B12" s="19"/>
      <c r="C12" s="19"/>
      <c r="D12" s="56"/>
      <c r="E12" s="56" t="s">
        <v>38</v>
      </c>
      <c r="F12" s="20"/>
      <c r="G12" s="57"/>
      <c r="H12" s="57"/>
      <c r="I12" s="57"/>
      <c r="J12" s="57"/>
      <c r="K12" s="9"/>
      <c r="L12" s="57"/>
      <c r="M12" s="58"/>
      <c r="N12" s="59"/>
      <c r="O12" s="60"/>
      <c r="P12" s="61">
        <v>0</v>
      </c>
      <c r="Q12" s="61">
        <v>5.83</v>
      </c>
      <c r="R12" s="62">
        <f>Q12-P12</f>
        <v>5.83</v>
      </c>
      <c r="S12" s="63">
        <v>50</v>
      </c>
      <c r="T12" s="33">
        <v>57.57</v>
      </c>
      <c r="U12" s="34">
        <v>100</v>
      </c>
      <c r="V12" s="35">
        <v>82.42</v>
      </c>
      <c r="W12" s="36">
        <v>100</v>
      </c>
      <c r="X12" s="55">
        <v>67.09</v>
      </c>
      <c r="Y12" s="36">
        <v>100</v>
      </c>
      <c r="Z12" s="32">
        <v>138.43</v>
      </c>
      <c r="AA12" s="38">
        <v>200</v>
      </c>
      <c r="AB12" s="38">
        <v>190.76</v>
      </c>
      <c r="AC12" s="38">
        <v>200</v>
      </c>
      <c r="AD12" s="50"/>
      <c r="AE12" s="55">
        <v>73</v>
      </c>
      <c r="AF12" s="50">
        <v>211.58</v>
      </c>
      <c r="AG12" s="55"/>
      <c r="AH12" s="50"/>
    </row>
    <row r="13" spans="1:38" ht="15.5" x14ac:dyDescent="0.35">
      <c r="A13" s="19"/>
      <c r="B13" s="19"/>
      <c r="C13" s="19"/>
      <c r="D13" s="19" t="s">
        <v>131</v>
      </c>
      <c r="E13" s="19"/>
      <c r="F13" s="20">
        <f>SUM(F4:F7)</f>
        <v>74300</v>
      </c>
      <c r="G13" s="20">
        <f>ROUND(SUM(G5:G7),5)</f>
        <v>123683.38</v>
      </c>
      <c r="H13" s="57">
        <v>39296.35</v>
      </c>
      <c r="I13" s="57">
        <f>I7</f>
        <v>38958.720000000001</v>
      </c>
      <c r="J13" s="57">
        <f>J7</f>
        <v>40000</v>
      </c>
      <c r="K13" s="13">
        <f>K7</f>
        <v>39470.26</v>
      </c>
      <c r="L13" s="64">
        <f>+SUM(L4:L7)</f>
        <v>50000</v>
      </c>
      <c r="M13" s="65">
        <f>+SUM(M4:M7)</f>
        <v>45087.53</v>
      </c>
      <c r="N13" s="8">
        <f>+SUM(N4:N7)</f>
        <v>63682.06</v>
      </c>
      <c r="O13" s="66">
        <f>+SUM(O4:O7)</f>
        <v>23446.1</v>
      </c>
      <c r="P13" s="63">
        <f>+SUM(P4:P7)</f>
        <v>40000</v>
      </c>
      <c r="Q13" s="67">
        <v>35000</v>
      </c>
      <c r="R13" s="68">
        <f>R7</f>
        <v>29326.77</v>
      </c>
      <c r="S13" s="63">
        <f>S7</f>
        <v>35000</v>
      </c>
      <c r="T13" s="63">
        <f>SUM(T6:T12)</f>
        <v>134866.56</v>
      </c>
      <c r="U13" s="34">
        <f>SUM(U6:U12)</f>
        <v>35100</v>
      </c>
      <c r="V13" s="35">
        <f>SUM(V6:V12)</f>
        <v>28054.76</v>
      </c>
      <c r="W13" s="69">
        <f>SUM(W6:W12)</f>
        <v>30600</v>
      </c>
      <c r="X13" s="35">
        <f>SUM(X4:X12)</f>
        <v>47474.299999999996</v>
      </c>
      <c r="Y13" s="69">
        <f>SUM(Y4:Y12)</f>
        <v>35100</v>
      </c>
      <c r="Z13" s="63">
        <f>SUM(Z4:Z12)</f>
        <v>34574.93</v>
      </c>
      <c r="AA13" s="70">
        <f t="shared" ref="AA13:AB13" si="0">SUM(AA4:AA12)</f>
        <v>35200</v>
      </c>
      <c r="AB13" s="70">
        <f t="shared" si="0"/>
        <v>61185.279999999999</v>
      </c>
      <c r="AC13" s="182">
        <f>AC4+AC7+AC12</f>
        <v>40200</v>
      </c>
      <c r="AD13" s="181"/>
      <c r="AE13" s="192">
        <f>AE7+AE9+AE12+AE4</f>
        <v>25573</v>
      </c>
      <c r="AF13" s="76">
        <f>AF4+AF7+AF9+AF12</f>
        <v>20727.330000000002</v>
      </c>
      <c r="AG13" s="192">
        <f>AG7+AG9+AG12+AG4</f>
        <v>50500</v>
      </c>
      <c r="AH13" s="76">
        <f>AH4+AH7+AH9+AH12</f>
        <v>141212.15</v>
      </c>
      <c r="AI13" s="76">
        <f>AI4+AI7+AI9+AI12</f>
        <v>17200</v>
      </c>
      <c r="AJ13" s="76">
        <f t="shared" ref="AJ13" si="1">AJ4+AJ7+AJ9+AJ12</f>
        <v>4194.45</v>
      </c>
      <c r="AK13" s="181"/>
      <c r="AL13" s="181"/>
    </row>
    <row r="14" spans="1:38" ht="15.5" x14ac:dyDescent="0.35">
      <c r="A14" s="19"/>
      <c r="B14" s="19"/>
      <c r="C14" s="19"/>
      <c r="D14" s="19"/>
      <c r="E14" s="19" t="s">
        <v>117</v>
      </c>
      <c r="F14" s="20"/>
      <c r="G14" s="20"/>
      <c r="H14" s="57"/>
      <c r="I14" s="57"/>
      <c r="J14" s="57"/>
      <c r="K14" s="13"/>
      <c r="L14" s="64"/>
      <c r="M14" s="27"/>
      <c r="N14" s="51"/>
      <c r="O14" s="52"/>
      <c r="P14" s="32"/>
      <c r="Q14" s="44"/>
      <c r="R14" s="32"/>
      <c r="S14" s="32"/>
      <c r="T14" s="33"/>
      <c r="U14" s="34"/>
      <c r="V14" s="35"/>
      <c r="W14" s="36"/>
      <c r="X14" s="55"/>
      <c r="Y14" s="36"/>
      <c r="Z14" s="32"/>
      <c r="AA14" s="38"/>
      <c r="AB14" s="38"/>
      <c r="AC14" s="38"/>
      <c r="AF14" s="50"/>
      <c r="AH14" s="50"/>
      <c r="AI14" s="55">
        <v>0</v>
      </c>
    </row>
    <row r="15" spans="1:38" ht="15.5" x14ac:dyDescent="0.35">
      <c r="A15" s="19"/>
      <c r="B15" s="19"/>
      <c r="C15" s="19"/>
      <c r="D15" s="19"/>
      <c r="E15" s="19" t="s">
        <v>39</v>
      </c>
      <c r="F15" s="20"/>
      <c r="G15" s="20"/>
      <c r="H15" s="57"/>
      <c r="I15" s="57"/>
      <c r="J15" s="57"/>
      <c r="K15" s="13"/>
      <c r="L15" s="64">
        <v>15000</v>
      </c>
      <c r="M15" s="65">
        <v>19626</v>
      </c>
      <c r="N15" s="8">
        <v>19626</v>
      </c>
      <c r="O15" s="71">
        <v>27624</v>
      </c>
      <c r="P15" s="72">
        <v>25000</v>
      </c>
      <c r="Q15" s="73">
        <v>30000</v>
      </c>
      <c r="R15" s="74">
        <v>27360</v>
      </c>
      <c r="S15" s="63">
        <v>30000</v>
      </c>
      <c r="T15" s="63">
        <v>15055</v>
      </c>
      <c r="U15" s="75">
        <v>20000</v>
      </c>
      <c r="V15" s="35">
        <v>16870</v>
      </c>
      <c r="W15" s="76">
        <v>20000</v>
      </c>
      <c r="X15" s="55">
        <v>27910</v>
      </c>
      <c r="Y15" s="36">
        <v>25000</v>
      </c>
      <c r="Z15" s="32">
        <v>3730.83</v>
      </c>
      <c r="AA15" s="38">
        <v>15000</v>
      </c>
      <c r="AB15" s="38"/>
      <c r="AC15" s="38"/>
      <c r="AE15" s="55">
        <v>10000</v>
      </c>
      <c r="AF15" s="50">
        <v>16236.85</v>
      </c>
      <c r="AG15" s="55">
        <v>15000</v>
      </c>
      <c r="AH15" s="50"/>
      <c r="AI15" s="55">
        <v>0</v>
      </c>
    </row>
    <row r="16" spans="1:38" ht="15.5" x14ac:dyDescent="0.35">
      <c r="A16" s="19"/>
      <c r="B16" s="19"/>
      <c r="C16" s="19"/>
      <c r="D16" s="19"/>
      <c r="E16" s="19" t="s">
        <v>40</v>
      </c>
      <c r="F16" s="20"/>
      <c r="G16" s="20"/>
      <c r="H16" s="57"/>
      <c r="I16" s="57"/>
      <c r="J16" s="57"/>
      <c r="K16" s="13"/>
      <c r="L16" s="64"/>
      <c r="M16" s="65"/>
      <c r="N16" s="8"/>
      <c r="O16" s="71"/>
      <c r="P16" s="72"/>
      <c r="Q16" s="73"/>
      <c r="R16" s="74"/>
      <c r="S16" s="63"/>
      <c r="T16" s="63"/>
      <c r="U16" s="75"/>
      <c r="V16" s="35"/>
      <c r="W16" s="76"/>
      <c r="X16" s="77">
        <v>27910</v>
      </c>
      <c r="Y16" s="76">
        <f>Y15</f>
        <v>25000</v>
      </c>
      <c r="Z16" s="33">
        <f>Z15</f>
        <v>3730.83</v>
      </c>
      <c r="AA16" s="78">
        <f t="shared" ref="AA16:AB16" si="2">AA15</f>
        <v>15000</v>
      </c>
      <c r="AB16" s="78">
        <f t="shared" si="2"/>
        <v>0</v>
      </c>
      <c r="AC16" s="182">
        <f>AC15</f>
        <v>0</v>
      </c>
      <c r="AD16" s="181"/>
      <c r="AE16" s="76">
        <f t="shared" ref="AE16:AJ16" si="3">AE15</f>
        <v>10000</v>
      </c>
      <c r="AF16" s="76">
        <f t="shared" si="3"/>
        <v>16236.85</v>
      </c>
      <c r="AG16" s="76">
        <f t="shared" si="3"/>
        <v>15000</v>
      </c>
      <c r="AH16" s="76">
        <f t="shared" si="3"/>
        <v>0</v>
      </c>
      <c r="AI16" s="76">
        <f t="shared" si="3"/>
        <v>0</v>
      </c>
      <c r="AJ16" s="76">
        <f t="shared" si="3"/>
        <v>0</v>
      </c>
    </row>
    <row r="17" spans="1:37" ht="15.5" x14ac:dyDescent="0.35">
      <c r="A17" s="19"/>
      <c r="B17" s="19"/>
      <c r="C17" s="19"/>
      <c r="D17" s="19"/>
      <c r="E17" s="19"/>
      <c r="F17" s="20"/>
      <c r="G17" s="20"/>
      <c r="H17" s="57"/>
      <c r="I17" s="57"/>
      <c r="J17" s="57"/>
      <c r="K17" s="13"/>
      <c r="L17" s="64"/>
      <c r="M17" s="65"/>
      <c r="N17" s="8"/>
      <c r="O17" s="71"/>
      <c r="P17" s="72"/>
      <c r="Q17" s="73"/>
      <c r="R17" s="74"/>
      <c r="S17" s="63"/>
      <c r="T17" s="63"/>
      <c r="U17" s="75"/>
      <c r="V17" s="35"/>
      <c r="W17" s="76"/>
      <c r="X17" s="79"/>
      <c r="Y17" s="36"/>
      <c r="Z17" s="32"/>
      <c r="AA17" s="38"/>
      <c r="AB17" s="38"/>
      <c r="AC17" s="38"/>
      <c r="AF17" s="50"/>
      <c r="AH17" s="50"/>
    </row>
    <row r="18" spans="1:37" ht="15.5" x14ac:dyDescent="0.35">
      <c r="A18" s="19"/>
      <c r="B18" s="19"/>
      <c r="C18" s="19"/>
      <c r="D18" s="19"/>
      <c r="E18" s="19"/>
      <c r="F18" s="20"/>
      <c r="G18" s="21"/>
      <c r="H18" s="22"/>
      <c r="I18" s="57"/>
      <c r="J18" s="24"/>
      <c r="K18" s="28"/>
      <c r="L18" s="40"/>
      <c r="M18" s="27"/>
      <c r="N18" s="51"/>
      <c r="O18" s="52"/>
      <c r="P18" s="32"/>
      <c r="Q18" s="44"/>
      <c r="R18" s="32"/>
      <c r="S18" s="32"/>
      <c r="T18" s="33"/>
      <c r="U18" s="34"/>
      <c r="V18" s="35"/>
      <c r="W18" s="36"/>
      <c r="X18" s="55">
        <v>3.54</v>
      </c>
      <c r="Y18" s="36"/>
      <c r="Z18" s="32"/>
      <c r="AA18" s="38"/>
      <c r="AB18" s="38"/>
      <c r="AC18" s="38"/>
      <c r="AF18" s="50"/>
      <c r="AH18" s="50"/>
    </row>
    <row r="19" spans="1:37" ht="18.5" x14ac:dyDescent="0.45">
      <c r="A19" s="19"/>
      <c r="B19" s="19"/>
      <c r="C19" s="19"/>
      <c r="D19" s="19"/>
      <c r="E19" s="19"/>
      <c r="F19" s="20"/>
      <c r="G19" s="20" t="e">
        <f>#REF!+#REF!</f>
        <v>#REF!</v>
      </c>
      <c r="H19" s="2" t="e">
        <f>#REF!+#REF!</f>
        <v>#REF!</v>
      </c>
      <c r="I19" s="2" t="e">
        <f>#REF!+#REF!</f>
        <v>#REF!</v>
      </c>
      <c r="J19" s="2" t="e">
        <f>#REF!+#REF!</f>
        <v>#REF!</v>
      </c>
      <c r="K19" s="2" t="e">
        <f>#REF!+#REF!</f>
        <v>#REF!</v>
      </c>
      <c r="L19" s="13" t="e">
        <f>#REF!+#REF!</f>
        <v>#REF!</v>
      </c>
      <c r="M19" s="80" t="e">
        <f>#REF!+#REF!</f>
        <v>#REF!</v>
      </c>
      <c r="N19" s="81" t="e">
        <f>#REF!+#REF!</f>
        <v>#REF!</v>
      </c>
      <c r="O19" s="82">
        <f>O15</f>
        <v>27624</v>
      </c>
      <c r="P19" s="82">
        <f>P15</f>
        <v>25000</v>
      </c>
      <c r="Q19" s="82">
        <f t="shared" ref="Q19:U19" si="4">Q15</f>
        <v>30000</v>
      </c>
      <c r="R19" s="82">
        <f t="shared" si="4"/>
        <v>27360</v>
      </c>
      <c r="S19" s="82">
        <f t="shared" si="4"/>
        <v>30000</v>
      </c>
      <c r="T19" s="82">
        <f t="shared" si="4"/>
        <v>15055</v>
      </c>
      <c r="U19" s="82">
        <f t="shared" si="4"/>
        <v>20000</v>
      </c>
      <c r="V19" s="83"/>
      <c r="W19" s="36"/>
      <c r="X19" s="84">
        <f>X18</f>
        <v>3.54</v>
      </c>
      <c r="Y19" s="36"/>
      <c r="Z19" s="32"/>
      <c r="AA19" s="38"/>
      <c r="AB19" s="38"/>
      <c r="AC19" s="38"/>
      <c r="AF19" s="50"/>
      <c r="AH19" s="50"/>
    </row>
    <row r="20" spans="1:37" ht="15.5" x14ac:dyDescent="0.35">
      <c r="A20" s="19"/>
      <c r="B20" s="19"/>
      <c r="C20" s="19"/>
      <c r="D20" s="19" t="s">
        <v>41</v>
      </c>
      <c r="E20" s="85"/>
      <c r="F20" s="21"/>
      <c r="G20" s="21"/>
      <c r="H20" s="23"/>
      <c r="I20" s="23"/>
      <c r="J20" s="24"/>
      <c r="K20" s="28"/>
      <c r="L20" s="40"/>
      <c r="M20" s="27"/>
      <c r="N20" s="51"/>
      <c r="O20" s="52"/>
      <c r="P20" s="32"/>
      <c r="Q20" s="44"/>
      <c r="R20" s="32"/>
      <c r="S20" s="32"/>
      <c r="T20" s="33"/>
      <c r="U20" s="34"/>
      <c r="V20" s="35"/>
      <c r="W20" s="36"/>
      <c r="X20" s="45"/>
      <c r="Y20" s="36"/>
      <c r="Z20" s="32"/>
      <c r="AA20" s="38"/>
      <c r="AB20" s="38"/>
      <c r="AC20" s="38"/>
      <c r="AF20" s="50"/>
      <c r="AH20" s="50"/>
    </row>
    <row r="21" spans="1:37" ht="15.5" x14ac:dyDescent="0.35">
      <c r="A21" s="19"/>
      <c r="B21" s="19"/>
      <c r="C21" s="19"/>
      <c r="D21" s="19"/>
      <c r="E21" s="19" t="s">
        <v>42</v>
      </c>
      <c r="F21" s="21"/>
      <c r="G21" s="21"/>
      <c r="H21" s="23"/>
      <c r="I21" s="23"/>
      <c r="J21" s="24"/>
      <c r="K21" s="28">
        <v>-335.97</v>
      </c>
      <c r="L21" s="40">
        <v>0</v>
      </c>
      <c r="M21" s="27">
        <v>1370.62</v>
      </c>
      <c r="N21" s="51">
        <v>2570.8000000000002</v>
      </c>
      <c r="O21" s="86">
        <v>537.20000000000005</v>
      </c>
      <c r="P21" s="87">
        <v>6000</v>
      </c>
      <c r="Q21" s="88">
        <v>1000</v>
      </c>
      <c r="R21" s="32">
        <v>2877.53</v>
      </c>
      <c r="S21" s="32">
        <v>3000</v>
      </c>
      <c r="T21" s="89">
        <v>-2352.9299999999998</v>
      </c>
      <c r="U21" s="34">
        <v>3000</v>
      </c>
      <c r="V21" s="35">
        <v>15838.19</v>
      </c>
      <c r="W21" s="36">
        <v>6000</v>
      </c>
      <c r="X21" s="55">
        <v>2884.17</v>
      </c>
      <c r="Y21" s="36">
        <v>3000</v>
      </c>
      <c r="Z21" s="32">
        <v>-2470.9499999999998</v>
      </c>
      <c r="AA21" s="38">
        <v>5000</v>
      </c>
      <c r="AB21" s="38">
        <v>57267.4</v>
      </c>
      <c r="AC21" s="183">
        <v>15000</v>
      </c>
      <c r="AD21" s="50"/>
      <c r="AE21" s="55">
        <v>5000</v>
      </c>
      <c r="AF21" s="50">
        <v>35275.730000000003</v>
      </c>
      <c r="AG21" s="55">
        <v>10000</v>
      </c>
      <c r="AH21" s="50">
        <v>2298.83</v>
      </c>
      <c r="AI21" s="55">
        <v>5000</v>
      </c>
      <c r="AK21" s="45" t="s">
        <v>108</v>
      </c>
    </row>
    <row r="22" spans="1:37" ht="15.5" x14ac:dyDescent="0.35">
      <c r="A22" s="19"/>
      <c r="B22" s="19"/>
      <c r="C22" s="19"/>
      <c r="D22" s="19"/>
      <c r="E22" s="19" t="s">
        <v>43</v>
      </c>
      <c r="F22" s="21"/>
      <c r="G22" s="21"/>
      <c r="H22" s="23"/>
      <c r="I22" s="23"/>
      <c r="J22" s="24"/>
      <c r="K22" s="28">
        <v>5423.23</v>
      </c>
      <c r="L22" s="40">
        <v>13000</v>
      </c>
      <c r="M22" s="27">
        <v>11147.46</v>
      </c>
      <c r="N22" s="51">
        <v>31635.17</v>
      </c>
      <c r="O22" s="90">
        <v>11885.99</v>
      </c>
      <c r="P22" s="72">
        <v>16500</v>
      </c>
      <c r="Q22" s="91">
        <v>18000</v>
      </c>
      <c r="R22" s="32">
        <v>-16347.66</v>
      </c>
      <c r="S22" s="32">
        <v>0</v>
      </c>
      <c r="T22" s="33">
        <v>26052.07</v>
      </c>
      <c r="U22" s="34">
        <v>0</v>
      </c>
      <c r="V22" s="35">
        <v>50910.98</v>
      </c>
      <c r="W22" s="36">
        <v>0</v>
      </c>
      <c r="X22" s="55">
        <v>-67412.95</v>
      </c>
      <c r="Y22" s="36"/>
      <c r="Z22" s="32">
        <v>84514.9</v>
      </c>
      <c r="AA22" s="38"/>
      <c r="AB22" s="38">
        <v>16690.009999999998</v>
      </c>
      <c r="AC22" s="38"/>
      <c r="AD22" s="50"/>
      <c r="AF22" s="50">
        <v>67686.31</v>
      </c>
      <c r="AG22" s="191">
        <v>10000</v>
      </c>
      <c r="AH22" s="50">
        <v>66567.429999999993</v>
      </c>
      <c r="AI22" s="55">
        <v>10000</v>
      </c>
      <c r="AK22" s="45" t="s">
        <v>109</v>
      </c>
    </row>
    <row r="23" spans="1:37" ht="15.5" x14ac:dyDescent="0.35">
      <c r="A23" s="19"/>
      <c r="B23" s="19"/>
      <c r="C23" s="19"/>
      <c r="D23" s="19"/>
      <c r="E23" s="19" t="s">
        <v>44</v>
      </c>
      <c r="F23" s="21"/>
      <c r="G23" s="21"/>
      <c r="H23" s="23"/>
      <c r="I23" s="23"/>
      <c r="J23" s="24"/>
      <c r="K23" s="28">
        <v>89.18</v>
      </c>
      <c r="L23" s="40">
        <v>200</v>
      </c>
      <c r="M23" s="27"/>
      <c r="N23" s="51">
        <v>317.08</v>
      </c>
      <c r="O23" s="86">
        <v>499.18</v>
      </c>
      <c r="P23" s="68">
        <v>0</v>
      </c>
      <c r="Q23" s="88">
        <v>550</v>
      </c>
      <c r="R23" s="32">
        <v>845.86</v>
      </c>
      <c r="S23" s="32">
        <v>600</v>
      </c>
      <c r="T23" s="33">
        <v>1103.9000000000001</v>
      </c>
      <c r="U23" s="34">
        <v>1000</v>
      </c>
      <c r="V23" s="35">
        <v>1791.5</v>
      </c>
      <c r="W23" s="36">
        <v>2000</v>
      </c>
      <c r="X23" s="55">
        <v>2531.7800000000002</v>
      </c>
      <c r="Y23" s="36">
        <v>2000</v>
      </c>
      <c r="Z23" s="32">
        <v>2276.3200000000002</v>
      </c>
      <c r="AA23" s="38">
        <v>2500</v>
      </c>
      <c r="AB23" s="38">
        <v>875.97</v>
      </c>
      <c r="AC23" s="38">
        <v>2000</v>
      </c>
      <c r="AD23" s="50"/>
      <c r="AE23" s="55">
        <v>0</v>
      </c>
      <c r="AF23" s="50">
        <v>0</v>
      </c>
      <c r="AG23" s="55">
        <v>0</v>
      </c>
      <c r="AH23" s="50">
        <v>0</v>
      </c>
      <c r="AI23" s="55">
        <v>0</v>
      </c>
    </row>
    <row r="24" spans="1:37" ht="15.5" x14ac:dyDescent="0.35">
      <c r="A24" s="19"/>
      <c r="B24" s="19"/>
      <c r="C24" s="19"/>
      <c r="D24" s="19"/>
      <c r="E24" s="19" t="s">
        <v>45</v>
      </c>
      <c r="F24" s="21"/>
      <c r="G24" s="21"/>
      <c r="H24" s="23"/>
      <c r="I24" s="23"/>
      <c r="J24" s="24"/>
      <c r="K24" s="28">
        <v>1486.56</v>
      </c>
      <c r="L24" s="40">
        <v>3500</v>
      </c>
      <c r="M24" s="27">
        <v>905.86</v>
      </c>
      <c r="N24" s="51">
        <v>5188.82</v>
      </c>
      <c r="O24" s="86">
        <v>6752.97</v>
      </c>
      <c r="P24" s="87">
        <v>4000</v>
      </c>
      <c r="Q24" s="88">
        <v>7250</v>
      </c>
      <c r="R24" s="32">
        <v>7993.79</v>
      </c>
      <c r="S24" s="32">
        <v>8000</v>
      </c>
      <c r="T24" s="33">
        <v>8697.58</v>
      </c>
      <c r="U24" s="34">
        <v>10000</v>
      </c>
      <c r="V24" s="35">
        <v>11654.93</v>
      </c>
      <c r="W24" s="36">
        <v>12000</v>
      </c>
      <c r="X24" s="55">
        <v>12336.8</v>
      </c>
      <c r="Y24" s="36">
        <v>12000</v>
      </c>
      <c r="Z24" s="32">
        <v>9173.02</v>
      </c>
      <c r="AA24" s="38">
        <v>12500</v>
      </c>
      <c r="AB24" s="38">
        <v>16280.96</v>
      </c>
      <c r="AC24" s="38">
        <v>14000</v>
      </c>
      <c r="AD24" s="50"/>
      <c r="AE24" s="55">
        <v>18000</v>
      </c>
      <c r="AF24" s="50">
        <v>25650.68</v>
      </c>
      <c r="AG24" s="55">
        <v>15000</v>
      </c>
      <c r="AH24" s="50">
        <v>30289.59</v>
      </c>
      <c r="AI24" s="55">
        <v>20000</v>
      </c>
    </row>
    <row r="25" spans="1:37" x14ac:dyDescent="0.35">
      <c r="A25" s="92"/>
      <c r="B25" s="92"/>
      <c r="C25" s="92"/>
      <c r="D25" s="92" t="s">
        <v>46</v>
      </c>
      <c r="E25" s="92"/>
      <c r="F25" s="93"/>
      <c r="G25" s="93"/>
      <c r="H25" s="94"/>
      <c r="I25" s="94"/>
      <c r="J25" s="95"/>
      <c r="K25" s="96">
        <f>SUM(K21:K24)</f>
        <v>6663</v>
      </c>
      <c r="L25" s="97">
        <f t="shared" ref="L25:N25" si="5">SUM(L21:L24)</f>
        <v>16700</v>
      </c>
      <c r="M25" s="98">
        <f t="shared" si="5"/>
        <v>13423.939999999999</v>
      </c>
      <c r="N25" s="99">
        <f t="shared" si="5"/>
        <v>39711.870000000003</v>
      </c>
      <c r="O25" s="100">
        <f>O21+O23+O24</f>
        <v>7789.35</v>
      </c>
      <c r="P25" s="101">
        <f>SUM(P21+P23+P24)</f>
        <v>10000</v>
      </c>
      <c r="Q25" s="102">
        <f t="shared" ref="Q25:R25" si="6">SUM(Q21+Q23+Q24)</f>
        <v>8800</v>
      </c>
      <c r="R25" s="101">
        <f t="shared" si="6"/>
        <v>11717.18</v>
      </c>
      <c r="S25" s="103">
        <f>SUM(S21:S24)</f>
        <v>11600</v>
      </c>
      <c r="T25" s="103">
        <f>T21+T23+T24</f>
        <v>7448.55</v>
      </c>
      <c r="U25" s="104">
        <f>SUM(U21:U24)</f>
        <v>14000</v>
      </c>
      <c r="V25" s="105">
        <f>V21+V23+V24</f>
        <v>29284.620000000003</v>
      </c>
      <c r="W25" s="106">
        <f>W21+W23+W24</f>
        <v>20000</v>
      </c>
      <c r="X25" s="105">
        <f>X21+X23+X24</f>
        <v>17752.75</v>
      </c>
      <c r="Y25" s="106">
        <f>Y21+Y23+Y24</f>
        <v>17000</v>
      </c>
      <c r="Z25" s="105">
        <f>Z21+Z23+Z24</f>
        <v>8978.3900000000012</v>
      </c>
      <c r="AA25" s="107">
        <f t="shared" ref="AA25:AB25" si="7">AA21+AA23+AA24</f>
        <v>20000</v>
      </c>
      <c r="AB25" s="108">
        <f t="shared" si="7"/>
        <v>74424.33</v>
      </c>
      <c r="AC25" s="182">
        <f>AC21+AC23+AC24</f>
        <v>31000</v>
      </c>
      <c r="AD25" s="181"/>
      <c r="AE25" s="193">
        <f t="shared" ref="AE25:AJ25" si="8">AE21+AE23+AE24</f>
        <v>23000</v>
      </c>
      <c r="AF25" s="14">
        <f t="shared" si="8"/>
        <v>60926.41</v>
      </c>
      <c r="AG25" s="193">
        <f t="shared" si="8"/>
        <v>25000</v>
      </c>
      <c r="AH25" s="14">
        <f t="shared" si="8"/>
        <v>32588.42</v>
      </c>
      <c r="AI25" s="14">
        <f t="shared" si="8"/>
        <v>25000</v>
      </c>
      <c r="AJ25" s="14">
        <f t="shared" si="8"/>
        <v>0</v>
      </c>
    </row>
    <row r="26" spans="1:37" ht="15.5" x14ac:dyDescent="0.35">
      <c r="A26" s="19"/>
      <c r="B26" s="19"/>
      <c r="C26" s="19"/>
      <c r="D26" s="19"/>
      <c r="E26" s="19"/>
      <c r="F26" s="21"/>
      <c r="G26" s="21"/>
      <c r="H26" s="23"/>
      <c r="I26" s="23"/>
      <c r="J26" s="24"/>
      <c r="K26" s="28"/>
      <c r="L26" s="40"/>
      <c r="M26" s="27"/>
      <c r="N26" s="51"/>
      <c r="O26" s="52"/>
      <c r="P26" s="32"/>
      <c r="Q26" s="44"/>
      <c r="R26" s="32"/>
      <c r="S26" s="32"/>
      <c r="T26" s="33"/>
      <c r="U26" s="34"/>
      <c r="V26" s="35"/>
      <c r="W26" s="109"/>
      <c r="X26" s="45"/>
      <c r="Y26" s="36"/>
      <c r="Z26" s="32"/>
      <c r="AA26" s="38"/>
      <c r="AB26" s="38"/>
      <c r="AC26" s="38"/>
      <c r="AF26" s="50"/>
      <c r="AH26" s="50"/>
    </row>
    <row r="27" spans="1:37" ht="15.5" x14ac:dyDescent="0.35">
      <c r="A27" s="19"/>
      <c r="B27" s="19"/>
      <c r="C27" s="19"/>
      <c r="D27" s="19" t="s">
        <v>47</v>
      </c>
      <c r="E27" s="19"/>
      <c r="F27" s="20"/>
      <c r="G27" s="20">
        <f>ROUND(SUM(G18:G18),5)</f>
        <v>0</v>
      </c>
      <c r="H27" s="57" t="e">
        <f>#REF!+#REF!</f>
        <v>#REF!</v>
      </c>
      <c r="I27" s="57" t="e">
        <f>#REF!+#REF!</f>
        <v>#REF!</v>
      </c>
      <c r="J27" s="57" t="e">
        <f>#REF!+#REF!</f>
        <v>#REF!</v>
      </c>
      <c r="K27" s="57" t="e">
        <f t="shared" ref="K27:N27" si="9">K19+K25</f>
        <v>#REF!</v>
      </c>
      <c r="L27" s="9" t="e">
        <f t="shared" si="9"/>
        <v>#REF!</v>
      </c>
      <c r="M27" s="110" t="e">
        <f t="shared" si="9"/>
        <v>#REF!</v>
      </c>
      <c r="N27" s="81" t="e">
        <f t="shared" si="9"/>
        <v>#REF!</v>
      </c>
      <c r="O27" s="59">
        <f>O12+O15+O25</f>
        <v>35413.35</v>
      </c>
      <c r="P27" s="59">
        <f t="shared" ref="P27:U27" si="10">P12+P15+P25</f>
        <v>35000</v>
      </c>
      <c r="Q27" s="59">
        <f t="shared" si="10"/>
        <v>38805.83</v>
      </c>
      <c r="R27" s="59">
        <f t="shared" si="10"/>
        <v>39083.01</v>
      </c>
      <c r="S27" s="59">
        <f t="shared" si="10"/>
        <v>41650</v>
      </c>
      <c r="T27" s="59">
        <f t="shared" si="10"/>
        <v>22561.119999999999</v>
      </c>
      <c r="U27" s="59">
        <f t="shared" si="10"/>
        <v>34100</v>
      </c>
      <c r="V27" s="74">
        <f>V25 +V19</f>
        <v>29284.620000000003</v>
      </c>
      <c r="W27" s="111">
        <f>W25 +W19</f>
        <v>20000</v>
      </c>
      <c r="X27" s="74">
        <f>X25</f>
        <v>17752.75</v>
      </c>
      <c r="Y27" s="111">
        <f>Y25</f>
        <v>17000</v>
      </c>
      <c r="Z27" s="74">
        <f>Z25</f>
        <v>8978.3900000000012</v>
      </c>
      <c r="AA27" s="112">
        <f t="shared" ref="AA27:AB27" si="11">AA25</f>
        <v>20000</v>
      </c>
      <c r="AB27" s="112">
        <f t="shared" si="11"/>
        <v>74424.33</v>
      </c>
      <c r="AC27" s="182">
        <f>AC25</f>
        <v>31000</v>
      </c>
      <c r="AD27" s="181"/>
      <c r="AE27" s="133">
        <f t="shared" ref="AE27:AJ27" si="12">AE25</f>
        <v>23000</v>
      </c>
      <c r="AF27" s="76">
        <f t="shared" si="12"/>
        <v>60926.41</v>
      </c>
      <c r="AG27" s="192">
        <f t="shared" si="12"/>
        <v>25000</v>
      </c>
      <c r="AH27" s="76">
        <f t="shared" si="12"/>
        <v>32588.42</v>
      </c>
      <c r="AI27" s="76">
        <f t="shared" si="12"/>
        <v>25000</v>
      </c>
      <c r="AJ27" s="76">
        <f t="shared" si="12"/>
        <v>0</v>
      </c>
    </row>
    <row r="28" spans="1:37" ht="15.5" x14ac:dyDescent="0.35">
      <c r="A28" s="19"/>
      <c r="B28" s="19"/>
      <c r="C28" s="19"/>
      <c r="D28" s="19"/>
      <c r="E28" s="19"/>
      <c r="F28" s="20"/>
      <c r="G28" s="20"/>
      <c r="H28" s="57"/>
      <c r="I28" s="57"/>
      <c r="J28" s="57"/>
      <c r="K28" s="57"/>
      <c r="L28" s="9"/>
      <c r="M28" s="110"/>
      <c r="N28" s="81"/>
      <c r="O28" s="59"/>
      <c r="P28" s="113"/>
      <c r="Q28" s="114"/>
      <c r="R28" s="61"/>
      <c r="S28" s="32"/>
      <c r="T28" s="33"/>
      <c r="U28" s="34"/>
      <c r="V28" s="35"/>
      <c r="W28" s="36"/>
      <c r="X28" s="45"/>
      <c r="Y28" s="36"/>
      <c r="Z28" s="32"/>
      <c r="AA28" s="38"/>
      <c r="AB28" s="38"/>
      <c r="AC28" s="38"/>
      <c r="AF28" s="50"/>
      <c r="AH28" s="50"/>
    </row>
    <row r="29" spans="1:37" ht="15.5" x14ac:dyDescent="0.35">
      <c r="A29" s="19"/>
      <c r="B29" s="19"/>
      <c r="C29" s="19"/>
      <c r="D29" s="19"/>
      <c r="E29" s="115"/>
      <c r="F29" s="20"/>
      <c r="G29" s="57"/>
      <c r="H29" s="57"/>
      <c r="I29" s="57"/>
      <c r="J29" s="57"/>
      <c r="K29" s="9"/>
      <c r="L29" s="57"/>
      <c r="M29" s="58"/>
      <c r="N29" s="59"/>
      <c r="O29" s="60"/>
      <c r="P29" s="61"/>
      <c r="Q29" s="61"/>
      <c r="R29" s="62"/>
      <c r="S29" s="33"/>
      <c r="T29" s="116"/>
      <c r="U29" s="34"/>
      <c r="V29" s="35"/>
      <c r="W29" s="36"/>
      <c r="X29" s="45"/>
      <c r="Y29" s="36"/>
      <c r="Z29" s="32"/>
      <c r="AA29" s="38"/>
      <c r="AB29" s="38"/>
      <c r="AC29" s="38"/>
      <c r="AF29" s="50"/>
      <c r="AH29" s="50"/>
    </row>
    <row r="30" spans="1:37" ht="15.5" x14ac:dyDescent="0.35">
      <c r="A30" s="19"/>
      <c r="B30" s="19"/>
      <c r="D30" s="19" t="s">
        <v>48</v>
      </c>
      <c r="E30" s="19"/>
      <c r="F30" s="21">
        <f>F13+F27</f>
        <v>74300</v>
      </c>
      <c r="G30" s="21">
        <f>ROUND(G3+G13+G27,5)</f>
        <v>123683.38</v>
      </c>
      <c r="H30" s="23">
        <v>64905.85</v>
      </c>
      <c r="I30" s="23" t="e">
        <f>I13+I27</f>
        <v>#REF!</v>
      </c>
      <c r="J30" s="23" t="e">
        <f>J13+J27</f>
        <v>#REF!</v>
      </c>
      <c r="K30" s="57" t="e">
        <f>K13+K27</f>
        <v>#REF!</v>
      </c>
      <c r="L30" s="9" t="e">
        <f>L13+L15+L27</f>
        <v>#REF!</v>
      </c>
      <c r="M30" s="110" t="e">
        <f>M13+M15+M27</f>
        <v>#REF!</v>
      </c>
      <c r="N30" s="81" t="e">
        <f>N13+N15+N27</f>
        <v>#REF!</v>
      </c>
      <c r="O30" s="117">
        <f>O12+O15+O25</f>
        <v>35413.35</v>
      </c>
      <c r="P30" s="117">
        <f t="shared" ref="P30:R30" si="13">P12+P15+P25</f>
        <v>35000</v>
      </c>
      <c r="Q30" s="117">
        <f t="shared" si="13"/>
        <v>38805.83</v>
      </c>
      <c r="R30" s="117">
        <f t="shared" si="13"/>
        <v>39083.01</v>
      </c>
      <c r="S30" s="118">
        <f>S12+S15+S25</f>
        <v>41650</v>
      </c>
      <c r="T30" s="118">
        <f>T12+T15+T25</f>
        <v>22561.119999999999</v>
      </c>
      <c r="U30" s="75">
        <f>U12+U15+U25</f>
        <v>34100</v>
      </c>
      <c r="V30" s="75">
        <f>V12+V15+V27</f>
        <v>46237.04</v>
      </c>
      <c r="W30" s="69">
        <f>W12+W15+W27</f>
        <v>40100</v>
      </c>
      <c r="X30" s="63">
        <f>X12+X14+X15+X18+X27</f>
        <v>45733.380000000005</v>
      </c>
      <c r="Y30" s="69">
        <f>Y12+Y14+Y15+Y18+Y27</f>
        <v>42100</v>
      </c>
      <c r="Z30" s="63">
        <f>Z12+Z14+Z15+Z18+Z27</f>
        <v>12847.650000000001</v>
      </c>
      <c r="AA30" s="70">
        <f t="shared" ref="AA30:AB30" si="14">AA12+AA14+AA15+AA18+AA27</f>
        <v>35200</v>
      </c>
      <c r="AB30" s="70">
        <f t="shared" si="14"/>
        <v>74615.09</v>
      </c>
      <c r="AC30" s="182">
        <f>AC13+AC27</f>
        <v>71200</v>
      </c>
      <c r="AD30" s="181"/>
      <c r="AE30" s="192">
        <f>AE13+AE16+AE27</f>
        <v>58573</v>
      </c>
      <c r="AF30" s="76">
        <f>AF4+AF13+AF16+AF27</f>
        <v>97890.59</v>
      </c>
      <c r="AG30" s="192">
        <f>AG13+AG16+AG27</f>
        <v>90500</v>
      </c>
      <c r="AH30" s="76">
        <f>AH4+AH13+AH16+AH27</f>
        <v>173800.57</v>
      </c>
      <c r="AI30" s="76">
        <f>AI4+AI13+AI16+AI27</f>
        <v>42200</v>
      </c>
      <c r="AJ30" s="76">
        <f>AJ4+AJ13+AJ16+AJ27</f>
        <v>4194.45</v>
      </c>
    </row>
    <row r="31" spans="1:37" ht="15.5" x14ac:dyDescent="0.35">
      <c r="A31" s="19"/>
      <c r="B31" s="19" t="s">
        <v>49</v>
      </c>
      <c r="C31" s="19"/>
      <c r="D31" s="19"/>
      <c r="E31" s="19"/>
      <c r="F31" s="20">
        <f>F30</f>
        <v>74300</v>
      </c>
      <c r="G31" s="20">
        <f>G30</f>
        <v>123683.38</v>
      </c>
      <c r="H31" s="57" t="e">
        <f>H7+H27</f>
        <v>#REF!</v>
      </c>
      <c r="I31" s="57" t="e">
        <f>I13+I27</f>
        <v>#REF!</v>
      </c>
      <c r="J31" s="57" t="e">
        <f>J13+J27</f>
        <v>#REF!</v>
      </c>
      <c r="K31" s="57" t="e">
        <f>K13+K27</f>
        <v>#REF!</v>
      </c>
      <c r="L31" s="9" t="e">
        <f>L13+L15+L27</f>
        <v>#REF!</v>
      </c>
      <c r="M31" s="110" t="e">
        <f>M13+M15+M27</f>
        <v>#REF!</v>
      </c>
      <c r="N31" s="81" t="e">
        <f>N13+N15+N27</f>
        <v>#REF!</v>
      </c>
      <c r="O31" s="82">
        <f>O30</f>
        <v>35413.35</v>
      </c>
      <c r="P31" s="68">
        <f>P15+P27</f>
        <v>60000</v>
      </c>
      <c r="Q31" s="67">
        <f>Q15+Q27</f>
        <v>68805.83</v>
      </c>
      <c r="R31" s="68">
        <f>R30</f>
        <v>39083.01</v>
      </c>
      <c r="S31" s="68">
        <f>S15+S27</f>
        <v>71650</v>
      </c>
      <c r="T31" s="68">
        <f t="shared" ref="T31:AB31" si="15">T30</f>
        <v>22561.119999999999</v>
      </c>
      <c r="U31" s="75">
        <f t="shared" si="15"/>
        <v>34100</v>
      </c>
      <c r="V31" s="74">
        <f t="shared" si="15"/>
        <v>46237.04</v>
      </c>
      <c r="W31" s="111">
        <f t="shared" si="15"/>
        <v>40100</v>
      </c>
      <c r="X31" s="119">
        <f t="shared" si="15"/>
        <v>45733.380000000005</v>
      </c>
      <c r="Y31" s="111">
        <f t="shared" si="15"/>
        <v>42100</v>
      </c>
      <c r="Z31" s="74">
        <f t="shared" si="15"/>
        <v>12847.650000000001</v>
      </c>
      <c r="AA31" s="112">
        <f t="shared" si="15"/>
        <v>35200</v>
      </c>
      <c r="AB31" s="112">
        <f t="shared" si="15"/>
        <v>74615.09</v>
      </c>
      <c r="AC31" s="182">
        <f>AC30</f>
        <v>71200</v>
      </c>
      <c r="AD31" s="181"/>
      <c r="AE31" s="192">
        <f t="shared" ref="AE31:AJ31" si="16">AE30</f>
        <v>58573</v>
      </c>
      <c r="AF31" s="76">
        <f t="shared" si="16"/>
        <v>97890.59</v>
      </c>
      <c r="AG31" s="192">
        <f t="shared" si="16"/>
        <v>90500</v>
      </c>
      <c r="AH31" s="76">
        <f t="shared" si="16"/>
        <v>173800.57</v>
      </c>
      <c r="AI31" s="76">
        <f t="shared" si="16"/>
        <v>42200</v>
      </c>
      <c r="AJ31" s="76">
        <f t="shared" si="16"/>
        <v>4194.45</v>
      </c>
    </row>
    <row r="32" spans="1:37" ht="15.5" x14ac:dyDescent="0.35">
      <c r="A32" s="19"/>
      <c r="B32" s="19"/>
      <c r="C32" s="120" t="s">
        <v>50</v>
      </c>
      <c r="E32" s="19"/>
      <c r="F32" s="20"/>
      <c r="G32" s="21"/>
      <c r="H32" s="57"/>
      <c r="I32" s="57"/>
      <c r="J32" s="24"/>
      <c r="K32" s="28"/>
      <c r="L32" s="40"/>
      <c r="M32" s="27"/>
      <c r="N32" s="51"/>
      <c r="O32" s="52"/>
      <c r="P32" s="32"/>
      <c r="Q32" s="44"/>
      <c r="R32" s="32"/>
      <c r="S32" s="32"/>
      <c r="T32" s="33"/>
      <c r="U32" s="34"/>
      <c r="V32" s="35"/>
      <c r="W32" s="36"/>
      <c r="X32" s="45"/>
      <c r="Y32" s="36"/>
      <c r="Z32" s="32"/>
      <c r="AA32" s="38"/>
      <c r="AB32" s="38"/>
      <c r="AC32" s="38"/>
      <c r="AF32" s="50"/>
      <c r="AH32" s="50"/>
    </row>
    <row r="33" spans="1:37" ht="15.5" x14ac:dyDescent="0.35">
      <c r="A33" s="19"/>
      <c r="B33" s="19"/>
      <c r="C33" s="121" t="s">
        <v>51</v>
      </c>
      <c r="D33" s="19"/>
      <c r="E33" s="19"/>
      <c r="F33" s="20"/>
      <c r="G33" s="21"/>
      <c r="H33" s="57"/>
      <c r="I33" s="23">
        <v>565</v>
      </c>
      <c r="J33" s="24"/>
      <c r="K33" s="28"/>
      <c r="L33" s="40"/>
      <c r="M33" s="27"/>
      <c r="N33" s="51"/>
      <c r="O33" s="52"/>
      <c r="P33" s="32"/>
      <c r="Q33" s="44"/>
      <c r="R33" s="32">
        <v>100</v>
      </c>
      <c r="S33" s="32">
        <v>0</v>
      </c>
      <c r="T33" s="33"/>
      <c r="U33" s="34"/>
      <c r="V33" s="35"/>
      <c r="W33" s="36"/>
      <c r="X33" s="45"/>
      <c r="Y33" s="36"/>
      <c r="Z33" s="32"/>
      <c r="AA33" s="38"/>
      <c r="AB33" s="38"/>
      <c r="AC33" s="38"/>
      <c r="AF33" s="50"/>
      <c r="AH33" s="50"/>
    </row>
    <row r="34" spans="1:37" ht="15.5" x14ac:dyDescent="0.35">
      <c r="A34" s="19"/>
      <c r="B34" s="19"/>
      <c r="C34" s="19"/>
      <c r="D34" s="19" t="s">
        <v>52</v>
      </c>
      <c r="E34" s="19"/>
      <c r="F34" s="20"/>
      <c r="G34" s="21"/>
      <c r="H34" s="57"/>
      <c r="I34" s="57"/>
      <c r="J34" s="24"/>
      <c r="K34" s="28"/>
      <c r="L34" s="40"/>
      <c r="M34" s="27"/>
      <c r="N34" s="51"/>
      <c r="O34" s="52"/>
      <c r="P34" s="32"/>
      <c r="Q34" s="44"/>
      <c r="R34" s="32"/>
      <c r="S34" s="32"/>
      <c r="T34" s="33"/>
      <c r="U34" s="34"/>
      <c r="V34" s="35"/>
      <c r="W34" s="36"/>
      <c r="X34" s="45"/>
      <c r="Y34" s="36"/>
      <c r="Z34" s="32"/>
      <c r="AA34" s="38"/>
      <c r="AB34" s="38"/>
      <c r="AC34" s="38"/>
      <c r="AF34" s="50"/>
      <c r="AH34" s="50"/>
    </row>
    <row r="35" spans="1:37" ht="15.5" x14ac:dyDescent="0.35">
      <c r="A35" s="19"/>
      <c r="B35" s="19"/>
      <c r="C35" s="19"/>
      <c r="D35" s="19"/>
      <c r="E35" s="19" t="s">
        <v>53</v>
      </c>
      <c r="F35" s="20"/>
      <c r="G35" s="21">
        <v>105</v>
      </c>
      <c r="H35" s="23">
        <v>80</v>
      </c>
      <c r="I35" s="23">
        <v>35</v>
      </c>
      <c r="J35" s="24">
        <v>35</v>
      </c>
      <c r="K35" s="28">
        <v>55</v>
      </c>
      <c r="L35" s="40">
        <v>55</v>
      </c>
      <c r="M35" s="27">
        <v>35</v>
      </c>
      <c r="N35" s="51">
        <v>55</v>
      </c>
      <c r="O35" s="52">
        <v>35</v>
      </c>
      <c r="P35" s="32">
        <v>50</v>
      </c>
      <c r="Q35" s="44">
        <v>50</v>
      </c>
      <c r="R35" s="32">
        <v>55</v>
      </c>
      <c r="S35" s="32">
        <v>100</v>
      </c>
      <c r="T35" s="33">
        <v>35</v>
      </c>
      <c r="U35" s="34">
        <v>100</v>
      </c>
      <c r="V35" s="35">
        <v>80</v>
      </c>
      <c r="W35" s="36">
        <v>100</v>
      </c>
      <c r="X35" s="55">
        <v>35</v>
      </c>
      <c r="Y35" s="36">
        <v>50</v>
      </c>
      <c r="Z35" s="32">
        <v>55</v>
      </c>
      <c r="AA35" s="38">
        <v>50</v>
      </c>
      <c r="AB35" s="38">
        <v>35</v>
      </c>
      <c r="AC35" s="38">
        <v>35</v>
      </c>
      <c r="AD35" s="50"/>
      <c r="AE35" s="55">
        <v>50</v>
      </c>
      <c r="AF35" s="50">
        <v>70</v>
      </c>
      <c r="AG35" s="55">
        <v>50</v>
      </c>
      <c r="AH35" s="50">
        <v>50</v>
      </c>
      <c r="AI35" s="55">
        <v>50</v>
      </c>
      <c r="AJ35" s="50">
        <v>55</v>
      </c>
    </row>
    <row r="36" spans="1:37" ht="15.5" x14ac:dyDescent="0.35">
      <c r="A36" s="19"/>
      <c r="B36" s="19"/>
      <c r="C36" s="19"/>
      <c r="D36" s="19"/>
      <c r="E36" s="19" t="s">
        <v>54</v>
      </c>
      <c r="F36" s="20"/>
      <c r="G36" s="21">
        <v>262.43</v>
      </c>
      <c r="H36" s="23">
        <v>0</v>
      </c>
      <c r="I36" s="23">
        <v>0</v>
      </c>
      <c r="J36" s="24">
        <v>250</v>
      </c>
      <c r="K36" s="28">
        <v>0</v>
      </c>
      <c r="L36" s="40">
        <v>100</v>
      </c>
      <c r="M36" s="27"/>
      <c r="N36" s="51"/>
      <c r="O36" s="52"/>
      <c r="P36" s="32">
        <v>100</v>
      </c>
      <c r="Q36" s="44">
        <v>0</v>
      </c>
      <c r="R36" s="32"/>
      <c r="S36" s="32">
        <v>50</v>
      </c>
      <c r="T36" s="33"/>
      <c r="U36" s="34">
        <v>50</v>
      </c>
      <c r="V36" s="35"/>
      <c r="W36" s="36">
        <v>50</v>
      </c>
      <c r="X36" s="45"/>
      <c r="Y36" s="36"/>
      <c r="Z36" s="32"/>
      <c r="AA36" s="38"/>
      <c r="AB36" s="38">
        <v>33</v>
      </c>
      <c r="AC36" s="182"/>
      <c r="AE36" s="184">
        <v>0</v>
      </c>
      <c r="AF36" s="50">
        <v>112.9</v>
      </c>
      <c r="AG36" s="184">
        <v>125</v>
      </c>
      <c r="AH36" s="50">
        <v>0</v>
      </c>
      <c r="AI36" s="55">
        <v>50</v>
      </c>
    </row>
    <row r="37" spans="1:37" ht="15.5" x14ac:dyDescent="0.35">
      <c r="A37" s="19"/>
      <c r="B37" s="19"/>
      <c r="C37" s="19"/>
      <c r="D37" s="19" t="s">
        <v>55</v>
      </c>
      <c r="E37" s="19"/>
      <c r="F37" s="20">
        <v>0</v>
      </c>
      <c r="G37" s="20">
        <f>ROUND(SUM(G34:G36),5)</f>
        <v>367.43</v>
      </c>
      <c r="H37" s="3">
        <f>ROUND(SUM(H34:H36),5)</f>
        <v>80</v>
      </c>
      <c r="I37" s="57">
        <f>I35+I36</f>
        <v>35</v>
      </c>
      <c r="J37" s="57">
        <f>J35+J36</f>
        <v>285</v>
      </c>
      <c r="K37" s="57">
        <f>K35+K36</f>
        <v>55</v>
      </c>
      <c r="L37" s="64">
        <f>SUM(L35:L36)</f>
        <v>155</v>
      </c>
      <c r="M37" s="122">
        <f>SUM(M35:M36)</f>
        <v>35</v>
      </c>
      <c r="N37" s="123">
        <f>SUM(N35:N36)</f>
        <v>55</v>
      </c>
      <c r="O37" s="124">
        <f>SUM(O35:O36)</f>
        <v>35</v>
      </c>
      <c r="P37" s="125">
        <f>SUM(P35:P36)</f>
        <v>150</v>
      </c>
      <c r="Q37" s="126">
        <f t="shared" ref="Q37:T37" si="17">SUM(Q35:Q36)</f>
        <v>50</v>
      </c>
      <c r="R37" s="127">
        <f t="shared" si="17"/>
        <v>55</v>
      </c>
      <c r="S37" s="63">
        <f t="shared" si="17"/>
        <v>150</v>
      </c>
      <c r="T37" s="63">
        <f t="shared" si="17"/>
        <v>35</v>
      </c>
      <c r="U37" s="75">
        <f t="shared" ref="U37:AB37" si="18">U35+U36</f>
        <v>150</v>
      </c>
      <c r="V37" s="74">
        <f t="shared" si="18"/>
        <v>80</v>
      </c>
      <c r="W37" s="111">
        <f t="shared" si="18"/>
        <v>150</v>
      </c>
      <c r="X37" s="74">
        <f t="shared" si="18"/>
        <v>35</v>
      </c>
      <c r="Y37" s="111">
        <f t="shared" si="18"/>
        <v>50</v>
      </c>
      <c r="Z37" s="74">
        <f t="shared" si="18"/>
        <v>55</v>
      </c>
      <c r="AA37" s="112">
        <f t="shared" si="18"/>
        <v>50</v>
      </c>
      <c r="AB37" s="112">
        <f t="shared" si="18"/>
        <v>68</v>
      </c>
      <c r="AC37" s="182">
        <f>AC35+AC36</f>
        <v>35</v>
      </c>
      <c r="AD37" s="181"/>
      <c r="AE37" s="192">
        <f t="shared" ref="AE37:AJ37" si="19">AE35+AE36</f>
        <v>50</v>
      </c>
      <c r="AF37" s="76">
        <f t="shared" si="19"/>
        <v>182.9</v>
      </c>
      <c r="AG37" s="192">
        <f t="shared" si="19"/>
        <v>175</v>
      </c>
      <c r="AH37" s="76">
        <f t="shared" si="19"/>
        <v>50</v>
      </c>
      <c r="AI37" s="76">
        <f t="shared" si="19"/>
        <v>100</v>
      </c>
      <c r="AJ37" s="76">
        <f t="shared" si="19"/>
        <v>55</v>
      </c>
    </row>
    <row r="38" spans="1:37" ht="15.5" x14ac:dyDescent="0.35">
      <c r="A38" s="19"/>
      <c r="B38" s="19"/>
      <c r="C38" s="19"/>
      <c r="D38" s="19" t="s">
        <v>56</v>
      </c>
      <c r="E38" s="19"/>
      <c r="F38" s="20"/>
      <c r="G38" s="21"/>
      <c r="H38" s="57"/>
      <c r="I38" s="57"/>
      <c r="J38" s="24"/>
      <c r="K38" s="28"/>
      <c r="L38" s="40"/>
      <c r="M38" s="27"/>
      <c r="N38" s="51"/>
      <c r="O38" s="52"/>
      <c r="P38" s="32"/>
      <c r="Q38" s="44"/>
      <c r="R38" s="32"/>
      <c r="S38" s="32"/>
      <c r="T38" s="33"/>
      <c r="U38" s="34"/>
      <c r="V38" s="35"/>
      <c r="W38" s="36"/>
      <c r="X38" s="45"/>
      <c r="Y38" s="36"/>
      <c r="Z38" s="32"/>
      <c r="AA38" s="38"/>
      <c r="AB38" s="38"/>
      <c r="AC38" s="38"/>
      <c r="AF38" s="50"/>
      <c r="AH38" s="50"/>
    </row>
    <row r="39" spans="1:37" ht="15.5" x14ac:dyDescent="0.35">
      <c r="A39" s="19"/>
      <c r="B39" s="19"/>
      <c r="C39" s="19"/>
      <c r="D39" s="19"/>
      <c r="E39" s="19" t="s">
        <v>57</v>
      </c>
      <c r="F39" s="21">
        <v>534</v>
      </c>
      <c r="G39" s="21">
        <v>1100</v>
      </c>
      <c r="H39" s="23">
        <v>1650</v>
      </c>
      <c r="I39" s="23">
        <v>2000</v>
      </c>
      <c r="J39" s="24">
        <v>2000</v>
      </c>
      <c r="K39" s="28">
        <v>1980</v>
      </c>
      <c r="L39" s="40">
        <v>2000</v>
      </c>
      <c r="M39" s="27">
        <v>1990</v>
      </c>
      <c r="N39" s="51">
        <v>1990</v>
      </c>
      <c r="O39" s="52">
        <v>1750</v>
      </c>
      <c r="P39" s="32">
        <v>2000</v>
      </c>
      <c r="Q39" s="44">
        <v>2000</v>
      </c>
      <c r="R39" s="32">
        <v>1825</v>
      </c>
      <c r="S39" s="32">
        <v>7000</v>
      </c>
      <c r="T39" s="33">
        <v>7485</v>
      </c>
      <c r="U39" s="34">
        <v>7500</v>
      </c>
      <c r="V39" s="128">
        <v>8942</v>
      </c>
      <c r="W39" s="36">
        <v>10000</v>
      </c>
      <c r="X39" s="55">
        <v>8660</v>
      </c>
      <c r="Y39" s="36">
        <v>10000</v>
      </c>
      <c r="Z39" s="32">
        <v>6517.5</v>
      </c>
      <c r="AA39" s="38">
        <v>6000</v>
      </c>
      <c r="AB39" s="38">
        <v>5299.49</v>
      </c>
      <c r="AC39" s="38">
        <v>6500</v>
      </c>
      <c r="AD39" s="50"/>
      <c r="AE39" s="55">
        <v>5000</v>
      </c>
      <c r="AF39" s="50">
        <v>4437</v>
      </c>
      <c r="AG39" s="55">
        <v>5000</v>
      </c>
      <c r="AH39" s="50">
        <v>4180</v>
      </c>
      <c r="AI39" s="55">
        <v>5000</v>
      </c>
      <c r="AJ39" s="50">
        <v>1892</v>
      </c>
      <c r="AK39" s="45" t="s">
        <v>110</v>
      </c>
    </row>
    <row r="40" spans="1:37" ht="15.5" x14ac:dyDescent="0.35">
      <c r="A40" s="19"/>
      <c r="B40" s="19"/>
      <c r="C40" s="19"/>
      <c r="D40" s="19"/>
      <c r="E40" s="19"/>
      <c r="F40" s="20"/>
      <c r="G40" s="21"/>
      <c r="H40" s="23">
        <v>153.87</v>
      </c>
      <c r="I40" s="23">
        <v>2532.37</v>
      </c>
      <c r="J40" s="24">
        <v>2875</v>
      </c>
      <c r="K40" s="28">
        <v>1383.65</v>
      </c>
      <c r="L40" s="40"/>
      <c r="M40" s="27"/>
      <c r="N40" s="51">
        <v>116.42</v>
      </c>
      <c r="O40" s="52">
        <v>70</v>
      </c>
      <c r="P40" s="32">
        <v>100</v>
      </c>
      <c r="Q40" s="44">
        <v>100</v>
      </c>
      <c r="R40" s="32">
        <v>70</v>
      </c>
      <c r="S40" s="32">
        <v>100</v>
      </c>
      <c r="T40" s="33">
        <v>155</v>
      </c>
      <c r="U40" s="34">
        <v>100</v>
      </c>
      <c r="V40" s="35">
        <v>150</v>
      </c>
      <c r="W40" s="36">
        <v>0</v>
      </c>
      <c r="X40" s="50">
        <v>0</v>
      </c>
      <c r="Y40" s="36">
        <v>0</v>
      </c>
      <c r="Z40" s="32">
        <v>0</v>
      </c>
      <c r="AA40" s="38"/>
      <c r="AB40" s="38"/>
      <c r="AC40" s="38"/>
      <c r="AF40" s="50"/>
      <c r="AH40" s="50"/>
    </row>
    <row r="41" spans="1:37" ht="15.5" x14ac:dyDescent="0.35">
      <c r="A41" s="19"/>
      <c r="B41" s="19"/>
      <c r="C41" s="19"/>
      <c r="D41" s="19"/>
      <c r="E41" s="19" t="s">
        <v>58</v>
      </c>
      <c r="F41" s="20"/>
      <c r="G41" s="21"/>
      <c r="H41" s="23"/>
      <c r="I41" s="23"/>
      <c r="J41" s="24"/>
      <c r="K41" s="28">
        <v>1074.3900000000001</v>
      </c>
      <c r="L41" s="40">
        <v>3000</v>
      </c>
      <c r="M41" s="27">
        <v>661.95</v>
      </c>
      <c r="N41" s="51">
        <v>2469.29</v>
      </c>
      <c r="O41" s="52">
        <v>3817.75</v>
      </c>
      <c r="P41" s="32">
        <v>3800</v>
      </c>
      <c r="Q41" s="44">
        <v>4200</v>
      </c>
      <c r="R41" s="32">
        <v>4422.6099999999997</v>
      </c>
      <c r="S41" s="32">
        <v>4000</v>
      </c>
      <c r="T41" s="33">
        <v>4827.71</v>
      </c>
      <c r="U41" s="34">
        <v>5500</v>
      </c>
      <c r="V41" s="35">
        <v>6502.05</v>
      </c>
      <c r="W41" s="36">
        <v>8000</v>
      </c>
      <c r="X41" s="55">
        <v>7297.95</v>
      </c>
      <c r="Y41" s="36">
        <v>8000</v>
      </c>
      <c r="Z41" s="32">
        <v>5788.67</v>
      </c>
      <c r="AA41" s="38">
        <v>8250</v>
      </c>
      <c r="AB41" s="38">
        <v>8235.32</v>
      </c>
      <c r="AC41" s="38">
        <v>8500</v>
      </c>
      <c r="AD41" s="50"/>
      <c r="AE41" s="55">
        <v>9500</v>
      </c>
      <c r="AF41" s="50">
        <v>8983.26</v>
      </c>
      <c r="AG41" s="55">
        <v>10000</v>
      </c>
      <c r="AH41" s="50">
        <v>10693.34</v>
      </c>
      <c r="AI41" s="55">
        <v>10000</v>
      </c>
      <c r="AK41" s="45" t="s">
        <v>111</v>
      </c>
    </row>
    <row r="42" spans="1:37" ht="15.5" x14ac:dyDescent="0.35">
      <c r="A42" s="19"/>
      <c r="B42" s="19"/>
      <c r="C42" s="19"/>
      <c r="D42" s="19"/>
      <c r="E42" s="19" t="s">
        <v>59</v>
      </c>
      <c r="F42" s="20"/>
      <c r="G42" s="21"/>
      <c r="H42" s="23"/>
      <c r="I42" s="23"/>
      <c r="J42" s="24">
        <v>0</v>
      </c>
      <c r="K42" s="28">
        <v>770</v>
      </c>
      <c r="L42" s="40">
        <v>500</v>
      </c>
      <c r="M42" s="27">
        <v>0</v>
      </c>
      <c r="N42" s="51">
        <v>275</v>
      </c>
      <c r="O42" s="52">
        <v>0</v>
      </c>
      <c r="P42" s="32">
        <v>500</v>
      </c>
      <c r="Q42" s="44">
        <v>500</v>
      </c>
      <c r="R42" s="32"/>
      <c r="S42" s="32">
        <v>500</v>
      </c>
      <c r="T42" s="33"/>
      <c r="U42" s="34">
        <v>500</v>
      </c>
      <c r="V42" s="35"/>
      <c r="W42" s="36">
        <f t="shared" ref="W42" si="20">U42-V42</f>
        <v>500</v>
      </c>
      <c r="X42" s="50">
        <v>0</v>
      </c>
      <c r="Y42" s="36">
        <v>500</v>
      </c>
      <c r="Z42" s="32"/>
      <c r="AA42" s="38">
        <v>1000</v>
      </c>
      <c r="AB42" s="38">
        <v>1053</v>
      </c>
      <c r="AC42" s="38">
        <v>500</v>
      </c>
      <c r="AE42" s="53">
        <v>500</v>
      </c>
      <c r="AF42" s="50">
        <v>434.5</v>
      </c>
      <c r="AG42" s="53">
        <v>0</v>
      </c>
      <c r="AH42" s="50">
        <v>0</v>
      </c>
      <c r="AI42" s="45">
        <v>0</v>
      </c>
    </row>
    <row r="43" spans="1:37" ht="15.5" x14ac:dyDescent="0.35">
      <c r="A43" s="19"/>
      <c r="B43" s="19"/>
      <c r="C43" s="19"/>
      <c r="D43" s="19" t="s">
        <v>60</v>
      </c>
      <c r="E43" s="19"/>
      <c r="F43" s="20">
        <f>SUM(F39:F40)</f>
        <v>534</v>
      </c>
      <c r="G43" s="20">
        <f>ROUND(SUM(G38:G39),5)</f>
        <v>1100</v>
      </c>
      <c r="H43" s="57">
        <f>SUM(H39:H40)</f>
        <v>1803.87</v>
      </c>
      <c r="I43" s="57">
        <f>I39+I40</f>
        <v>4532.37</v>
      </c>
      <c r="J43" s="57">
        <f>J39+J40</f>
        <v>4875</v>
      </c>
      <c r="K43" s="57">
        <f t="shared" ref="K43:AB43" si="21">SUM(K39:K42)</f>
        <v>5208.04</v>
      </c>
      <c r="L43" s="13">
        <f t="shared" si="21"/>
        <v>5500</v>
      </c>
      <c r="M43" s="65">
        <f t="shared" si="21"/>
        <v>2651.95</v>
      </c>
      <c r="N43" s="8">
        <f t="shared" si="21"/>
        <v>4850.71</v>
      </c>
      <c r="O43" s="66">
        <f t="shared" si="21"/>
        <v>5637.75</v>
      </c>
      <c r="P43" s="63">
        <f t="shared" si="21"/>
        <v>6400</v>
      </c>
      <c r="Q43" s="129">
        <f t="shared" si="21"/>
        <v>6800</v>
      </c>
      <c r="R43" s="33">
        <f t="shared" si="21"/>
        <v>6317.61</v>
      </c>
      <c r="S43" s="63">
        <f t="shared" si="21"/>
        <v>11600</v>
      </c>
      <c r="T43" s="63">
        <f t="shared" si="21"/>
        <v>12467.71</v>
      </c>
      <c r="U43" s="75">
        <f t="shared" si="21"/>
        <v>13600</v>
      </c>
      <c r="V43" s="74">
        <f t="shared" si="21"/>
        <v>15594.05</v>
      </c>
      <c r="W43" s="111">
        <f t="shared" si="21"/>
        <v>18500</v>
      </c>
      <c r="X43" s="74">
        <f t="shared" si="21"/>
        <v>15957.95</v>
      </c>
      <c r="Y43" s="111">
        <f t="shared" si="21"/>
        <v>18500</v>
      </c>
      <c r="Z43" s="74">
        <f t="shared" si="21"/>
        <v>12306.17</v>
      </c>
      <c r="AA43" s="112">
        <f t="shared" si="21"/>
        <v>15250</v>
      </c>
      <c r="AB43" s="112">
        <f t="shared" si="21"/>
        <v>14587.81</v>
      </c>
      <c r="AC43" s="182">
        <f>AC39+AC41+AC42</f>
        <v>15500</v>
      </c>
      <c r="AD43" s="181"/>
      <c r="AE43" s="192">
        <f t="shared" ref="AE43:AJ43" si="22">AE39+AE41+AE42</f>
        <v>15000</v>
      </c>
      <c r="AF43" s="76">
        <f t="shared" si="22"/>
        <v>13854.76</v>
      </c>
      <c r="AG43" s="192">
        <f t="shared" si="22"/>
        <v>15000</v>
      </c>
      <c r="AH43" s="76">
        <f t="shared" si="22"/>
        <v>14873.34</v>
      </c>
      <c r="AI43" s="76">
        <f t="shared" si="22"/>
        <v>15000</v>
      </c>
      <c r="AJ43" s="76">
        <f t="shared" si="22"/>
        <v>1892</v>
      </c>
    </row>
    <row r="44" spans="1:37" ht="15.5" x14ac:dyDescent="0.35">
      <c r="A44" s="19"/>
      <c r="B44" s="19"/>
      <c r="C44" s="19"/>
      <c r="D44" s="19"/>
      <c r="E44" s="19"/>
      <c r="F44" s="20"/>
      <c r="G44" s="20"/>
      <c r="H44" s="57"/>
      <c r="I44" s="57"/>
      <c r="J44" s="57"/>
      <c r="K44" s="57"/>
      <c r="L44" s="40"/>
      <c r="M44" s="27"/>
      <c r="N44" s="51"/>
      <c r="O44" s="52"/>
      <c r="P44" s="32"/>
      <c r="Q44" s="44"/>
      <c r="R44" s="32"/>
      <c r="S44" s="32"/>
      <c r="T44" s="33"/>
      <c r="U44" s="34"/>
      <c r="V44" s="35"/>
      <c r="W44" s="36"/>
      <c r="X44" s="45"/>
      <c r="Y44" s="36"/>
      <c r="Z44" s="32"/>
      <c r="AA44" s="38"/>
      <c r="AB44" s="38"/>
      <c r="AC44" s="182"/>
      <c r="AF44" s="50"/>
      <c r="AH44" s="50"/>
    </row>
    <row r="45" spans="1:37" ht="15.5" x14ac:dyDescent="0.35">
      <c r="A45" s="19"/>
      <c r="B45" s="19"/>
      <c r="C45" s="19"/>
      <c r="D45" s="19" t="s">
        <v>61</v>
      </c>
      <c r="E45" s="19"/>
      <c r="F45" s="20"/>
      <c r="G45" s="20"/>
      <c r="H45" s="57"/>
      <c r="I45" s="57"/>
      <c r="J45" s="57"/>
      <c r="K45" s="57"/>
      <c r="L45" s="40"/>
      <c r="M45" s="27"/>
      <c r="N45" s="8"/>
      <c r="O45" s="52"/>
      <c r="P45" s="32"/>
      <c r="Q45" s="44"/>
      <c r="R45" s="32"/>
      <c r="S45" s="32"/>
      <c r="T45" s="33"/>
      <c r="U45" s="34"/>
      <c r="V45" s="35"/>
      <c r="W45" s="36"/>
      <c r="X45" s="45"/>
      <c r="Y45" s="36"/>
      <c r="Z45" s="32"/>
      <c r="AA45" s="38"/>
      <c r="AB45" s="38"/>
      <c r="AC45" s="38"/>
      <c r="AF45" s="50"/>
      <c r="AH45" s="50"/>
    </row>
    <row r="46" spans="1:37" ht="15.5" x14ac:dyDescent="0.35">
      <c r="A46" s="19"/>
      <c r="B46" s="19"/>
      <c r="C46" s="19"/>
      <c r="D46" s="19"/>
      <c r="E46" s="19" t="s">
        <v>62</v>
      </c>
      <c r="F46" s="20"/>
      <c r="G46" s="20"/>
      <c r="H46" s="57"/>
      <c r="I46" s="57"/>
      <c r="J46" s="57"/>
      <c r="K46" s="57"/>
      <c r="L46" s="40"/>
      <c r="M46" s="27"/>
      <c r="N46" s="8"/>
      <c r="O46" s="52"/>
      <c r="P46" s="32"/>
      <c r="Q46" s="44"/>
      <c r="R46" s="32"/>
      <c r="S46" s="130" t="s">
        <v>63</v>
      </c>
      <c r="T46" s="33">
        <v>10222.82</v>
      </c>
      <c r="U46" s="34"/>
      <c r="V46" s="35"/>
      <c r="W46" s="36">
        <v>0</v>
      </c>
      <c r="X46" s="45"/>
      <c r="Y46" s="36">
        <v>0</v>
      </c>
      <c r="Z46" s="32"/>
      <c r="AA46" s="38"/>
      <c r="AB46" s="38"/>
      <c r="AC46" s="183">
        <v>5250</v>
      </c>
      <c r="AD46" s="55"/>
      <c r="AE46" s="53">
        <v>0</v>
      </c>
      <c r="AF46" s="50">
        <v>0</v>
      </c>
      <c r="AG46" s="53">
        <v>4000</v>
      </c>
      <c r="AH46" s="50">
        <v>0</v>
      </c>
      <c r="AI46" s="55">
        <v>0</v>
      </c>
    </row>
    <row r="47" spans="1:37" ht="15.5" x14ac:dyDescent="0.35">
      <c r="A47" s="19"/>
      <c r="B47" s="19"/>
      <c r="C47" s="19"/>
      <c r="D47" s="19"/>
      <c r="E47" s="19" t="s">
        <v>64</v>
      </c>
      <c r="F47" s="20"/>
      <c r="G47" s="20"/>
      <c r="H47" s="57"/>
      <c r="I47" s="57"/>
      <c r="J47" s="23">
        <v>0</v>
      </c>
      <c r="K47" s="23">
        <v>1109.98</v>
      </c>
      <c r="L47" s="40">
        <v>1500</v>
      </c>
      <c r="M47" s="27">
        <v>135</v>
      </c>
      <c r="N47" s="51">
        <v>1244.98</v>
      </c>
      <c r="O47" s="52">
        <v>1232.3399999999999</v>
      </c>
      <c r="P47" s="32">
        <v>1500</v>
      </c>
      <c r="Q47" s="44">
        <v>1500</v>
      </c>
      <c r="R47" s="32">
        <v>1183.8499999999999</v>
      </c>
      <c r="S47" s="32">
        <v>1200</v>
      </c>
      <c r="T47" s="33">
        <v>883.66</v>
      </c>
      <c r="U47" s="34">
        <v>1500</v>
      </c>
      <c r="V47" s="35">
        <v>1352.16</v>
      </c>
      <c r="W47" s="36">
        <v>1500</v>
      </c>
      <c r="X47" s="55">
        <v>1023.23</v>
      </c>
      <c r="Y47" s="36">
        <v>1500</v>
      </c>
      <c r="Z47" s="32">
        <v>1716.72</v>
      </c>
      <c r="AA47" s="38">
        <v>2000</v>
      </c>
      <c r="AB47" s="38"/>
      <c r="AC47" s="38">
        <v>2000</v>
      </c>
      <c r="AD47" s="50"/>
      <c r="AE47" s="55">
        <v>3000</v>
      </c>
      <c r="AF47" s="50">
        <v>2964.02</v>
      </c>
      <c r="AG47" s="55">
        <v>3500</v>
      </c>
      <c r="AH47" s="50">
        <v>2767.02</v>
      </c>
      <c r="AI47" s="55">
        <v>3500</v>
      </c>
      <c r="AJ47" s="50">
        <v>1000</v>
      </c>
      <c r="AK47" s="45" t="s">
        <v>132</v>
      </c>
    </row>
    <row r="48" spans="1:37" ht="15.5" x14ac:dyDescent="0.35">
      <c r="A48" s="19"/>
      <c r="B48" s="19"/>
      <c r="C48" s="19"/>
      <c r="D48" s="19"/>
      <c r="E48" s="19" t="s">
        <v>65</v>
      </c>
      <c r="F48" s="20"/>
      <c r="G48" s="20"/>
      <c r="H48" s="57"/>
      <c r="I48" s="57"/>
      <c r="J48" s="23"/>
      <c r="K48" s="23"/>
      <c r="L48" s="40"/>
      <c r="M48" s="27"/>
      <c r="N48" s="51"/>
      <c r="O48" s="52"/>
      <c r="P48" s="32"/>
      <c r="Q48" s="44"/>
      <c r="R48" s="32"/>
      <c r="S48" s="32">
        <v>2000</v>
      </c>
      <c r="T48" s="33">
        <v>250</v>
      </c>
      <c r="U48" s="34">
        <v>750</v>
      </c>
      <c r="V48" s="35">
        <v>500</v>
      </c>
      <c r="W48" s="36">
        <v>600</v>
      </c>
      <c r="X48" s="45">
        <v>500</v>
      </c>
      <c r="Y48" s="36">
        <v>750</v>
      </c>
      <c r="Z48" s="32"/>
      <c r="AA48" s="38">
        <v>750</v>
      </c>
      <c r="AB48" s="38"/>
      <c r="AC48" s="38">
        <v>750</v>
      </c>
      <c r="AD48" s="50"/>
      <c r="AF48" s="50"/>
      <c r="AH48" s="50"/>
    </row>
    <row r="49" spans="1:37" ht="15.5" x14ac:dyDescent="0.35">
      <c r="A49" s="19"/>
      <c r="B49" s="19"/>
      <c r="C49" s="19"/>
      <c r="D49" s="19"/>
      <c r="E49" s="19" t="s">
        <v>66</v>
      </c>
      <c r="F49" s="20"/>
      <c r="G49" s="20"/>
      <c r="H49" s="57"/>
      <c r="I49" s="57"/>
      <c r="J49" s="23"/>
      <c r="K49" s="23"/>
      <c r="L49" s="40">
        <v>1050</v>
      </c>
      <c r="M49" s="27">
        <v>0</v>
      </c>
      <c r="N49" s="51"/>
      <c r="O49" s="52">
        <v>1330.67</v>
      </c>
      <c r="P49" s="32">
        <v>2000</v>
      </c>
      <c r="Q49" s="44">
        <v>2700</v>
      </c>
      <c r="R49" s="32">
        <v>497</v>
      </c>
      <c r="S49" s="32">
        <v>500</v>
      </c>
      <c r="T49" s="33"/>
      <c r="U49" s="34">
        <v>500</v>
      </c>
      <c r="V49" s="35"/>
      <c r="W49" s="36">
        <v>500</v>
      </c>
      <c r="X49" s="45"/>
      <c r="Y49" s="36">
        <v>500</v>
      </c>
      <c r="Z49" s="32"/>
      <c r="AA49" s="38">
        <v>500</v>
      </c>
      <c r="AB49" s="38"/>
      <c r="AC49" s="38">
        <v>500</v>
      </c>
      <c r="AD49" s="50"/>
      <c r="AE49" s="45">
        <v>550</v>
      </c>
      <c r="AF49" s="50">
        <v>150</v>
      </c>
      <c r="AG49" s="45">
        <v>500</v>
      </c>
      <c r="AH49" s="50">
        <v>0</v>
      </c>
      <c r="AI49" s="55">
        <v>0</v>
      </c>
    </row>
    <row r="50" spans="1:37" ht="15.5" x14ac:dyDescent="0.35">
      <c r="A50" s="19"/>
      <c r="B50" s="19"/>
      <c r="C50" s="19"/>
      <c r="D50" s="19" t="s">
        <v>67</v>
      </c>
      <c r="E50" s="19"/>
      <c r="F50" s="20"/>
      <c r="G50" s="20"/>
      <c r="H50" s="57"/>
      <c r="I50" s="57"/>
      <c r="J50" s="23">
        <v>0</v>
      </c>
      <c r="K50" s="57">
        <f>SUM(K47:K49)</f>
        <v>1109.98</v>
      </c>
      <c r="L50" s="9">
        <f t="shared" ref="L50:S50" si="23">SUM(L47:L49)</f>
        <v>2550</v>
      </c>
      <c r="M50" s="110">
        <f t="shared" si="23"/>
        <v>135</v>
      </c>
      <c r="N50" s="81">
        <f t="shared" si="23"/>
        <v>1244.98</v>
      </c>
      <c r="O50" s="117">
        <f t="shared" si="23"/>
        <v>2563.0100000000002</v>
      </c>
      <c r="P50" s="118">
        <f t="shared" si="23"/>
        <v>3500</v>
      </c>
      <c r="Q50" s="131">
        <f t="shared" si="23"/>
        <v>4200</v>
      </c>
      <c r="R50" s="131">
        <f t="shared" si="23"/>
        <v>1680.85</v>
      </c>
      <c r="S50" s="118">
        <f t="shared" si="23"/>
        <v>3700</v>
      </c>
      <c r="T50" s="118">
        <f>SUM(T46:T49)</f>
        <v>11356.48</v>
      </c>
      <c r="U50" s="132">
        <f>SUM(U46:U49)</f>
        <v>2750</v>
      </c>
      <c r="V50" s="35">
        <f>SUM(V47:V49)</f>
        <v>1852.16</v>
      </c>
      <c r="W50" s="69">
        <f>SUM(W47:W49)</f>
        <v>2600</v>
      </c>
      <c r="X50" s="35">
        <f>SUM(X47:X49)</f>
        <v>1523.23</v>
      </c>
      <c r="Y50" s="69">
        <f>SUM(Y47:Y49)</f>
        <v>2750</v>
      </c>
      <c r="Z50" s="63">
        <f>SUM(Z47:Z49)</f>
        <v>1716.72</v>
      </c>
      <c r="AA50" s="70">
        <f t="shared" ref="AA50:AB50" si="24">SUM(AA47:AA49)</f>
        <v>3250</v>
      </c>
      <c r="AB50" s="70">
        <f t="shared" si="24"/>
        <v>0</v>
      </c>
      <c r="AC50" s="185">
        <f>AC46+AC47+AC48+AC49</f>
        <v>8500</v>
      </c>
      <c r="AD50" s="181"/>
      <c r="AE50" s="192">
        <f t="shared" ref="AE50:AJ50" si="25">AE46+AE47+AE48+AE49</f>
        <v>3550</v>
      </c>
      <c r="AF50" s="76">
        <f t="shared" si="25"/>
        <v>3114.02</v>
      </c>
      <c r="AG50" s="192">
        <f t="shared" si="25"/>
        <v>8000</v>
      </c>
      <c r="AH50" s="76">
        <f t="shared" si="25"/>
        <v>2767.02</v>
      </c>
      <c r="AI50" s="76">
        <f t="shared" si="25"/>
        <v>3500</v>
      </c>
      <c r="AJ50" s="76">
        <f t="shared" si="25"/>
        <v>1000</v>
      </c>
    </row>
    <row r="51" spans="1:37" ht="15.5" x14ac:dyDescent="0.35">
      <c r="A51" s="19"/>
      <c r="B51" s="19"/>
      <c r="C51" s="19"/>
      <c r="D51" s="19" t="s">
        <v>68</v>
      </c>
      <c r="E51" s="19"/>
      <c r="F51" s="20"/>
      <c r="G51" s="21"/>
      <c r="H51" s="57"/>
      <c r="I51" s="57"/>
      <c r="J51" s="24"/>
      <c r="K51" s="28"/>
      <c r="L51" s="40"/>
      <c r="M51" s="27"/>
      <c r="N51" s="51"/>
      <c r="O51" s="52"/>
      <c r="P51" s="32"/>
      <c r="Q51" s="44"/>
      <c r="R51" s="32"/>
      <c r="S51" s="32"/>
      <c r="T51" s="33"/>
      <c r="U51" s="34"/>
      <c r="V51" s="35"/>
      <c r="W51" s="36"/>
      <c r="X51" s="45"/>
      <c r="Y51" s="36"/>
      <c r="Z51" s="32"/>
      <c r="AA51" s="38"/>
      <c r="AB51" s="38"/>
      <c r="AC51" s="182"/>
      <c r="AD51" s="50"/>
      <c r="AF51" s="50"/>
      <c r="AH51" s="50"/>
    </row>
    <row r="52" spans="1:37" ht="15.5" x14ac:dyDescent="0.35">
      <c r="A52" s="19"/>
      <c r="B52" s="19"/>
      <c r="C52" s="19"/>
      <c r="D52" s="19"/>
      <c r="E52" s="19" t="s">
        <v>69</v>
      </c>
      <c r="F52" s="21">
        <v>70</v>
      </c>
      <c r="G52" s="21">
        <v>70</v>
      </c>
      <c r="H52" s="23">
        <v>158</v>
      </c>
      <c r="I52" s="23">
        <v>627.32000000000005</v>
      </c>
      <c r="J52" s="24">
        <v>600</v>
      </c>
      <c r="K52" s="28">
        <v>134</v>
      </c>
      <c r="L52" s="40">
        <v>100</v>
      </c>
      <c r="M52" s="27">
        <v>631.47</v>
      </c>
      <c r="N52" s="51">
        <v>765.47</v>
      </c>
      <c r="O52" s="52">
        <v>802.82</v>
      </c>
      <c r="P52" s="32">
        <v>1000</v>
      </c>
      <c r="Q52" s="44">
        <v>1000</v>
      </c>
      <c r="R52" s="32">
        <v>92</v>
      </c>
      <c r="S52" s="32">
        <v>750</v>
      </c>
      <c r="T52" s="33">
        <v>599.14</v>
      </c>
      <c r="U52" s="34">
        <v>500</v>
      </c>
      <c r="V52" s="35">
        <v>348.18</v>
      </c>
      <c r="W52" s="36">
        <v>750</v>
      </c>
      <c r="X52" s="55">
        <v>620</v>
      </c>
      <c r="Y52" s="36">
        <v>500</v>
      </c>
      <c r="Z52" s="32">
        <v>134</v>
      </c>
      <c r="AA52" s="38">
        <v>400</v>
      </c>
      <c r="AB52" s="38">
        <v>262.95</v>
      </c>
      <c r="AC52" s="38">
        <v>400</v>
      </c>
      <c r="AD52" s="50"/>
      <c r="AE52" s="184">
        <v>400</v>
      </c>
      <c r="AF52" s="50">
        <v>541</v>
      </c>
      <c r="AG52" s="184">
        <v>700</v>
      </c>
      <c r="AH52" s="50">
        <v>464.74</v>
      </c>
      <c r="AI52" s="55">
        <v>700</v>
      </c>
      <c r="AJ52" s="196">
        <v>254.1</v>
      </c>
    </row>
    <row r="53" spans="1:37" ht="15.5" x14ac:dyDescent="0.35">
      <c r="A53" s="19"/>
      <c r="B53" s="19"/>
      <c r="C53" s="19"/>
      <c r="D53" s="19"/>
      <c r="E53" s="19" t="s">
        <v>70</v>
      </c>
      <c r="F53" s="20"/>
      <c r="G53" s="21">
        <v>594.16</v>
      </c>
      <c r="H53" s="23">
        <v>339.42</v>
      </c>
      <c r="I53" s="23">
        <v>1156.8900000000001</v>
      </c>
      <c r="J53" s="24">
        <v>1000</v>
      </c>
      <c r="K53" s="28">
        <v>0</v>
      </c>
      <c r="L53" s="40">
        <v>1000</v>
      </c>
      <c r="M53" s="27">
        <v>0</v>
      </c>
      <c r="N53" s="51"/>
      <c r="O53" s="52">
        <v>576.97</v>
      </c>
      <c r="P53" s="32">
        <v>1000</v>
      </c>
      <c r="Q53" s="44">
        <v>1000</v>
      </c>
      <c r="R53" s="32">
        <v>406.56</v>
      </c>
      <c r="S53" s="32">
        <v>500</v>
      </c>
      <c r="T53" s="33">
        <v>1064.68</v>
      </c>
      <c r="U53" s="34">
        <v>500</v>
      </c>
      <c r="V53" s="35">
        <v>394.3</v>
      </c>
      <c r="W53" s="36">
        <v>750</v>
      </c>
      <c r="X53" s="55">
        <v>230.53</v>
      </c>
      <c r="Y53" s="36">
        <v>750</v>
      </c>
      <c r="Z53" s="32">
        <v>523.92999999999995</v>
      </c>
      <c r="AA53" s="38">
        <v>750</v>
      </c>
      <c r="AB53" s="38">
        <v>546.55999999999995</v>
      </c>
      <c r="AC53" s="38">
        <v>750</v>
      </c>
      <c r="AD53" s="50"/>
      <c r="AE53" s="55">
        <v>750</v>
      </c>
      <c r="AF53" s="50">
        <v>0</v>
      </c>
      <c r="AG53" s="55">
        <v>750</v>
      </c>
      <c r="AH53" s="50">
        <v>0</v>
      </c>
      <c r="AI53" s="198">
        <v>1000</v>
      </c>
    </row>
    <row r="54" spans="1:37" ht="15.5" x14ac:dyDescent="0.35">
      <c r="A54" s="19"/>
      <c r="B54" s="19"/>
      <c r="C54" s="19"/>
      <c r="D54" s="19"/>
      <c r="E54" s="19" t="s">
        <v>71</v>
      </c>
      <c r="F54" s="20"/>
      <c r="G54" s="21">
        <v>490</v>
      </c>
      <c r="H54" s="23">
        <v>322.56</v>
      </c>
      <c r="I54" s="23">
        <v>72.87</v>
      </c>
      <c r="J54" s="24">
        <v>200</v>
      </c>
      <c r="K54" s="28">
        <v>163.74</v>
      </c>
      <c r="L54" s="40">
        <v>300</v>
      </c>
      <c r="M54" s="27">
        <v>350.12</v>
      </c>
      <c r="N54" s="51">
        <v>513.86</v>
      </c>
      <c r="O54" s="52">
        <v>705.82</v>
      </c>
      <c r="P54" s="32">
        <v>500</v>
      </c>
      <c r="Q54" s="44">
        <v>600</v>
      </c>
      <c r="R54" s="32">
        <v>45</v>
      </c>
      <c r="S54" s="32">
        <v>300</v>
      </c>
      <c r="T54" s="33">
        <v>255.69</v>
      </c>
      <c r="U54" s="34">
        <v>100</v>
      </c>
      <c r="V54" s="35">
        <v>123.21</v>
      </c>
      <c r="W54" s="36">
        <v>200</v>
      </c>
      <c r="X54" s="45"/>
      <c r="Y54" s="36">
        <v>50</v>
      </c>
      <c r="Z54" s="32">
        <v>0</v>
      </c>
      <c r="AA54" s="38"/>
      <c r="AB54" s="38">
        <v>266.77</v>
      </c>
      <c r="AC54" s="38"/>
      <c r="AD54" s="50"/>
      <c r="AF54" s="50">
        <v>0</v>
      </c>
      <c r="AG54" s="45">
        <v>0</v>
      </c>
      <c r="AH54" s="50">
        <v>0</v>
      </c>
      <c r="AI54" s="55">
        <v>0</v>
      </c>
    </row>
    <row r="55" spans="1:37" ht="15.5" x14ac:dyDescent="0.35">
      <c r="A55" s="19"/>
      <c r="B55" s="19"/>
      <c r="C55" s="19"/>
      <c r="D55" s="19"/>
      <c r="E55" s="19" t="s">
        <v>72</v>
      </c>
      <c r="F55" s="20"/>
      <c r="G55" s="21"/>
      <c r="H55" s="23"/>
      <c r="I55" s="23"/>
      <c r="J55" s="24">
        <v>100</v>
      </c>
      <c r="K55" s="28">
        <v>87.84</v>
      </c>
      <c r="L55" s="40">
        <v>5000</v>
      </c>
      <c r="M55" s="27">
        <v>1244.94</v>
      </c>
      <c r="N55" s="51">
        <v>1298.8499999999999</v>
      </c>
      <c r="O55" s="52">
        <v>1601.36</v>
      </c>
      <c r="P55" s="32">
        <v>2000</v>
      </c>
      <c r="Q55" s="44">
        <v>500</v>
      </c>
      <c r="R55" s="32">
        <v>205.9</v>
      </c>
      <c r="S55" s="32">
        <v>500</v>
      </c>
      <c r="T55" s="33">
        <v>438.42</v>
      </c>
      <c r="U55" s="34">
        <v>500</v>
      </c>
      <c r="V55" s="35">
        <v>331.92</v>
      </c>
      <c r="W55" s="36">
        <v>500</v>
      </c>
      <c r="X55" s="50">
        <v>288.33999999999997</v>
      </c>
      <c r="Y55" s="36">
        <v>400</v>
      </c>
      <c r="Z55" s="32">
        <v>250</v>
      </c>
      <c r="AA55" s="38">
        <v>250</v>
      </c>
      <c r="AB55" s="38">
        <v>270.17</v>
      </c>
      <c r="AC55" s="38">
        <v>250</v>
      </c>
      <c r="AD55" s="50"/>
      <c r="AE55" s="55">
        <v>300</v>
      </c>
      <c r="AF55" s="50">
        <v>250</v>
      </c>
      <c r="AG55" s="55">
        <v>300</v>
      </c>
      <c r="AH55" s="50">
        <v>360</v>
      </c>
      <c r="AI55" s="198">
        <v>900</v>
      </c>
    </row>
    <row r="56" spans="1:37" ht="15.5" x14ac:dyDescent="0.35">
      <c r="A56" s="19"/>
      <c r="B56" s="19"/>
      <c r="C56" s="19"/>
      <c r="D56" s="19"/>
      <c r="E56" s="19" t="s">
        <v>73</v>
      </c>
      <c r="F56" s="20"/>
      <c r="G56" s="21">
        <v>182.47</v>
      </c>
      <c r="H56" s="23">
        <v>1145.22</v>
      </c>
      <c r="I56" s="23">
        <v>215.79</v>
      </c>
      <c r="J56" s="24">
        <v>250</v>
      </c>
      <c r="K56" s="28">
        <v>230.15</v>
      </c>
      <c r="L56" s="40">
        <v>250</v>
      </c>
      <c r="M56" s="27"/>
      <c r="N56" s="51">
        <v>230.15</v>
      </c>
      <c r="O56" s="52">
        <v>387.82</v>
      </c>
      <c r="P56" s="32">
        <v>300</v>
      </c>
      <c r="Q56" s="44">
        <v>500</v>
      </c>
      <c r="R56" s="32">
        <v>300.3</v>
      </c>
      <c r="S56" s="32">
        <v>400</v>
      </c>
      <c r="T56" s="33">
        <v>339.54</v>
      </c>
      <c r="U56" s="34">
        <v>400</v>
      </c>
      <c r="V56" s="35">
        <v>952.4</v>
      </c>
      <c r="W56" s="36">
        <v>500</v>
      </c>
      <c r="X56" s="55">
        <v>299.20999999999998</v>
      </c>
      <c r="Y56" s="36">
        <v>400</v>
      </c>
      <c r="Z56" s="32">
        <v>308.36</v>
      </c>
      <c r="AA56" s="38">
        <v>400</v>
      </c>
      <c r="AB56" s="38">
        <v>312.01</v>
      </c>
      <c r="AC56" s="38">
        <v>400</v>
      </c>
      <c r="AD56" s="50"/>
      <c r="AE56" s="55">
        <v>750</v>
      </c>
      <c r="AF56" s="50">
        <v>449.55</v>
      </c>
      <c r="AG56" s="55">
        <v>750</v>
      </c>
      <c r="AH56" s="50">
        <v>275.60000000000002</v>
      </c>
      <c r="AI56" s="198">
        <v>750</v>
      </c>
      <c r="AJ56" s="196">
        <v>105.55</v>
      </c>
    </row>
    <row r="57" spans="1:37" ht="15.5" x14ac:dyDescent="0.35">
      <c r="A57" s="19"/>
      <c r="B57" s="19"/>
      <c r="C57" s="19"/>
      <c r="D57" s="19"/>
      <c r="E57" s="19" t="s">
        <v>74</v>
      </c>
      <c r="F57" s="20"/>
      <c r="G57" s="21"/>
      <c r="H57" s="23"/>
      <c r="I57" s="23"/>
      <c r="J57" s="24"/>
      <c r="K57" s="28">
        <v>156.93</v>
      </c>
      <c r="L57" s="40">
        <v>500</v>
      </c>
      <c r="M57" s="27">
        <v>416.61</v>
      </c>
      <c r="N57" s="51">
        <v>573.54</v>
      </c>
      <c r="O57" s="52">
        <v>161.47999999999999</v>
      </c>
      <c r="P57" s="32">
        <v>500</v>
      </c>
      <c r="Q57" s="44">
        <v>200</v>
      </c>
      <c r="R57" s="32">
        <v>52.13</v>
      </c>
      <c r="S57" s="32">
        <v>100</v>
      </c>
      <c r="T57" s="33">
        <v>1598.47</v>
      </c>
      <c r="U57" s="34">
        <v>250</v>
      </c>
      <c r="V57" s="35">
        <v>157.9</v>
      </c>
      <c r="W57" s="36">
        <v>300</v>
      </c>
      <c r="X57" s="55">
        <v>363.89</v>
      </c>
      <c r="Y57" s="36">
        <v>500</v>
      </c>
      <c r="Z57" s="32">
        <v>199.6</v>
      </c>
      <c r="AA57" s="38">
        <v>500</v>
      </c>
      <c r="AB57" s="38">
        <v>324.62</v>
      </c>
      <c r="AC57" s="38">
        <v>500</v>
      </c>
      <c r="AD57" s="50"/>
      <c r="AE57" s="55">
        <v>400</v>
      </c>
      <c r="AF57" s="50">
        <v>218.52</v>
      </c>
      <c r="AG57" s="55">
        <v>400</v>
      </c>
      <c r="AH57" s="50">
        <v>133.47</v>
      </c>
      <c r="AI57" s="55">
        <v>300</v>
      </c>
      <c r="AK57" s="45" t="s">
        <v>112</v>
      </c>
    </row>
    <row r="58" spans="1:37" ht="15.5" x14ac:dyDescent="0.35">
      <c r="A58" s="19"/>
      <c r="B58" s="19"/>
      <c r="C58" s="19"/>
      <c r="D58" s="19" t="s">
        <v>75</v>
      </c>
      <c r="E58" s="19"/>
      <c r="F58" s="20">
        <f>SUM(F52:F56)</f>
        <v>70</v>
      </c>
      <c r="G58" s="20">
        <f>ROUND(SUM(G51:G54),5)</f>
        <v>1154.1600000000001</v>
      </c>
      <c r="H58" s="3">
        <f>SUM(H52:H56)</f>
        <v>1965.2</v>
      </c>
      <c r="I58" s="57">
        <f>SUM(I52:I56)</f>
        <v>2072.87</v>
      </c>
      <c r="J58" s="57">
        <f>SUM(J52:J56)</f>
        <v>2150</v>
      </c>
      <c r="K58" s="57">
        <f t="shared" ref="K58:T58" si="26">SUM(K52:K57)</f>
        <v>772.66000000000008</v>
      </c>
      <c r="L58" s="13">
        <f t="shared" si="26"/>
        <v>7150</v>
      </c>
      <c r="M58" s="65">
        <f t="shared" si="26"/>
        <v>2643.1400000000003</v>
      </c>
      <c r="N58" s="8">
        <f t="shared" si="26"/>
        <v>3381.87</v>
      </c>
      <c r="O58" s="66">
        <f t="shared" si="26"/>
        <v>4236.2700000000004</v>
      </c>
      <c r="P58" s="63">
        <f t="shared" si="26"/>
        <v>5300</v>
      </c>
      <c r="Q58" s="129">
        <f t="shared" si="26"/>
        <v>3800</v>
      </c>
      <c r="R58" s="33">
        <f t="shared" si="26"/>
        <v>1101.8900000000001</v>
      </c>
      <c r="S58" s="63">
        <f t="shared" si="26"/>
        <v>2550</v>
      </c>
      <c r="T58" s="63">
        <f t="shared" si="26"/>
        <v>4295.9400000000005</v>
      </c>
      <c r="U58" s="75">
        <f t="shared" ref="U58:AB58" si="27">+SUM(U52:U57)</f>
        <v>2250</v>
      </c>
      <c r="V58" s="74">
        <f t="shared" si="27"/>
        <v>2307.9100000000003</v>
      </c>
      <c r="W58" s="111">
        <f t="shared" si="27"/>
        <v>3000</v>
      </c>
      <c r="X58" s="74">
        <f t="shared" si="27"/>
        <v>1801.9699999999998</v>
      </c>
      <c r="Y58" s="111">
        <f t="shared" si="27"/>
        <v>2600</v>
      </c>
      <c r="Z58" s="74">
        <f t="shared" si="27"/>
        <v>1415.8899999999999</v>
      </c>
      <c r="AA58" s="112">
        <f t="shared" si="27"/>
        <v>2300</v>
      </c>
      <c r="AB58" s="112">
        <f t="shared" si="27"/>
        <v>1983.08</v>
      </c>
      <c r="AC58" s="182">
        <f>AC52+AC53+AC54+AC55+AC56+AC57</f>
        <v>2300</v>
      </c>
      <c r="AD58" s="181"/>
      <c r="AE58" s="192">
        <f t="shared" ref="AE58:AJ58" si="28">AE52+AE53+AE54+AE55+AE56+AE57</f>
        <v>2600</v>
      </c>
      <c r="AF58" s="76">
        <f t="shared" si="28"/>
        <v>1459.07</v>
      </c>
      <c r="AG58" s="192">
        <f t="shared" si="28"/>
        <v>2900</v>
      </c>
      <c r="AH58" s="76">
        <f t="shared" si="28"/>
        <v>1233.8100000000002</v>
      </c>
      <c r="AI58" s="76">
        <f t="shared" si="28"/>
        <v>3650</v>
      </c>
      <c r="AJ58" s="76">
        <f t="shared" si="28"/>
        <v>359.65</v>
      </c>
    </row>
    <row r="59" spans="1:37" ht="15.5" x14ac:dyDescent="0.35">
      <c r="A59" s="19"/>
      <c r="B59" s="19"/>
      <c r="C59" s="19"/>
      <c r="D59" s="19" t="s">
        <v>76</v>
      </c>
      <c r="E59" s="19"/>
      <c r="F59" s="20"/>
      <c r="G59" s="21"/>
      <c r="H59" s="57"/>
      <c r="I59" s="57"/>
      <c r="J59" s="24"/>
      <c r="K59" s="28"/>
      <c r="L59" s="40"/>
      <c r="M59" s="27"/>
      <c r="N59" s="51"/>
      <c r="O59" s="52"/>
      <c r="P59" s="32"/>
      <c r="Q59" s="44"/>
      <c r="R59" s="32"/>
      <c r="S59" s="32"/>
      <c r="T59" s="33"/>
      <c r="U59" s="34"/>
      <c r="V59" s="35"/>
      <c r="W59" s="36"/>
      <c r="X59" s="45"/>
      <c r="Y59" s="36"/>
      <c r="Z59" s="32"/>
      <c r="AA59" s="38"/>
      <c r="AB59" s="38"/>
      <c r="AC59" s="38"/>
      <c r="AD59" s="50"/>
      <c r="AF59" s="50"/>
      <c r="AH59" s="50"/>
    </row>
    <row r="60" spans="1:37" ht="15.5" x14ac:dyDescent="0.35">
      <c r="A60" s="19"/>
      <c r="B60" s="19"/>
      <c r="C60" s="19"/>
      <c r="D60" s="19"/>
      <c r="E60" s="19" t="s">
        <v>77</v>
      </c>
      <c r="F60" s="21">
        <v>300</v>
      </c>
      <c r="G60" s="21">
        <v>300</v>
      </c>
      <c r="H60" s="23">
        <v>500</v>
      </c>
      <c r="I60" s="23">
        <v>500</v>
      </c>
      <c r="J60" s="23">
        <v>500</v>
      </c>
      <c r="K60" s="28">
        <v>500</v>
      </c>
      <c r="L60" s="28">
        <v>500</v>
      </c>
      <c r="M60" s="27"/>
      <c r="N60" s="51">
        <v>500</v>
      </c>
      <c r="O60" s="52">
        <v>500</v>
      </c>
      <c r="P60" s="32">
        <v>500</v>
      </c>
      <c r="Q60" s="44">
        <v>500</v>
      </c>
      <c r="R60" s="32">
        <v>500</v>
      </c>
      <c r="S60" s="32">
        <v>500</v>
      </c>
      <c r="T60" s="33">
        <v>500</v>
      </c>
      <c r="U60" s="34">
        <v>500</v>
      </c>
      <c r="V60" s="35">
        <v>500</v>
      </c>
      <c r="W60" s="36">
        <v>500</v>
      </c>
      <c r="X60" s="55">
        <v>500</v>
      </c>
      <c r="Y60" s="133">
        <v>500</v>
      </c>
      <c r="Z60" s="32">
        <v>500</v>
      </c>
      <c r="AA60" s="38">
        <v>500</v>
      </c>
      <c r="AB60" s="38">
        <v>500</v>
      </c>
      <c r="AC60" s="38">
        <v>500</v>
      </c>
      <c r="AD60" s="50"/>
      <c r="AE60" s="55">
        <v>1000</v>
      </c>
      <c r="AF60" s="50">
        <v>1000</v>
      </c>
      <c r="AG60" s="55">
        <v>1000</v>
      </c>
      <c r="AH60" s="50">
        <v>1000</v>
      </c>
      <c r="AI60" s="55">
        <v>1500</v>
      </c>
      <c r="AJ60" s="50">
        <v>1500</v>
      </c>
      <c r="AK60" s="45" t="s">
        <v>115</v>
      </c>
    </row>
    <row r="61" spans="1:37" ht="15.5" x14ac:dyDescent="0.35">
      <c r="A61" s="19"/>
      <c r="B61" s="19"/>
      <c r="C61" s="19"/>
      <c r="D61" s="19"/>
      <c r="E61" s="19" t="s">
        <v>78</v>
      </c>
      <c r="F61" s="21">
        <v>500</v>
      </c>
      <c r="G61" s="21">
        <v>500</v>
      </c>
      <c r="H61" s="23">
        <v>1000</v>
      </c>
      <c r="I61" s="23">
        <v>1000</v>
      </c>
      <c r="J61" s="23">
        <v>1000</v>
      </c>
      <c r="K61" s="28">
        <v>1000</v>
      </c>
      <c r="L61" s="28">
        <v>1000</v>
      </c>
      <c r="M61" s="27"/>
      <c r="N61" s="51">
        <v>1000</v>
      </c>
      <c r="O61" s="52">
        <v>1000</v>
      </c>
      <c r="P61" s="32">
        <v>1000</v>
      </c>
      <c r="Q61" s="44">
        <v>1000</v>
      </c>
      <c r="R61" s="32">
        <v>1000</v>
      </c>
      <c r="S61" s="32">
        <v>1000</v>
      </c>
      <c r="T61" s="33">
        <v>1000</v>
      </c>
      <c r="U61" s="34">
        <v>1000</v>
      </c>
      <c r="V61" s="35">
        <v>1000</v>
      </c>
      <c r="W61" s="36">
        <v>1000</v>
      </c>
      <c r="X61" s="55">
        <v>1000</v>
      </c>
      <c r="Y61" s="133">
        <v>1000</v>
      </c>
      <c r="Z61" s="32">
        <v>1000</v>
      </c>
      <c r="AA61" s="38">
        <v>1000</v>
      </c>
      <c r="AB61" s="38">
        <v>1000</v>
      </c>
      <c r="AC61" s="38">
        <v>1000</v>
      </c>
      <c r="AD61" s="50"/>
      <c r="AE61" s="55">
        <v>1500</v>
      </c>
      <c r="AF61" s="50">
        <v>1500</v>
      </c>
      <c r="AG61" s="55">
        <v>1500</v>
      </c>
      <c r="AH61" s="50">
        <v>1500</v>
      </c>
      <c r="AI61" s="55">
        <v>2000</v>
      </c>
      <c r="AK61" s="45" t="s">
        <v>116</v>
      </c>
    </row>
    <row r="62" spans="1:37" ht="15.5" x14ac:dyDescent="0.35">
      <c r="A62" s="19"/>
      <c r="B62" s="19"/>
      <c r="C62" s="19"/>
      <c r="D62" s="19"/>
      <c r="E62" s="19" t="s">
        <v>79</v>
      </c>
      <c r="F62" s="21">
        <v>500</v>
      </c>
      <c r="G62" s="21">
        <v>500</v>
      </c>
      <c r="H62" s="23">
        <v>500</v>
      </c>
      <c r="I62" s="23">
        <v>500</v>
      </c>
      <c r="J62" s="23">
        <v>500</v>
      </c>
      <c r="K62" s="28">
        <v>500</v>
      </c>
      <c r="L62" s="28">
        <v>500</v>
      </c>
      <c r="M62" s="27"/>
      <c r="N62" s="51">
        <v>500</v>
      </c>
      <c r="O62" s="52">
        <v>500</v>
      </c>
      <c r="P62" s="32">
        <v>500</v>
      </c>
      <c r="Q62" s="44">
        <v>500</v>
      </c>
      <c r="R62" s="32">
        <v>500</v>
      </c>
      <c r="S62" s="32">
        <v>500</v>
      </c>
      <c r="T62" s="33">
        <v>500</v>
      </c>
      <c r="U62" s="34">
        <v>500</v>
      </c>
      <c r="V62" s="35">
        <v>500</v>
      </c>
      <c r="W62" s="36">
        <v>500</v>
      </c>
      <c r="X62" s="55">
        <v>500</v>
      </c>
      <c r="Y62" s="133">
        <v>500</v>
      </c>
      <c r="Z62" s="32">
        <v>500</v>
      </c>
      <c r="AA62" s="38">
        <v>500</v>
      </c>
      <c r="AB62" s="38">
        <v>500</v>
      </c>
      <c r="AC62" s="38">
        <v>500</v>
      </c>
      <c r="AD62" s="50"/>
      <c r="AE62" s="55">
        <v>1000</v>
      </c>
      <c r="AF62" s="50">
        <v>0</v>
      </c>
      <c r="AG62" s="55"/>
      <c r="AH62" s="50"/>
    </row>
    <row r="63" spans="1:37" ht="15.5" x14ac:dyDescent="0.35">
      <c r="A63" s="19"/>
      <c r="B63" s="19"/>
      <c r="C63" s="19"/>
      <c r="D63" s="19"/>
      <c r="E63" s="19" t="s">
        <v>80</v>
      </c>
      <c r="F63" s="21">
        <v>300</v>
      </c>
      <c r="G63" s="21">
        <v>300</v>
      </c>
      <c r="H63" s="23">
        <v>500</v>
      </c>
      <c r="I63" s="23">
        <v>500</v>
      </c>
      <c r="J63" s="23">
        <v>500</v>
      </c>
      <c r="K63" s="28">
        <v>500</v>
      </c>
      <c r="L63" s="28">
        <v>500</v>
      </c>
      <c r="M63" s="27"/>
      <c r="N63" s="51">
        <v>500</v>
      </c>
      <c r="O63" s="52">
        <v>500</v>
      </c>
      <c r="P63" s="32">
        <v>500</v>
      </c>
      <c r="Q63" s="44">
        <v>500</v>
      </c>
      <c r="R63" s="32">
        <v>500</v>
      </c>
      <c r="S63" s="32">
        <v>500</v>
      </c>
      <c r="T63" s="33">
        <v>500</v>
      </c>
      <c r="U63" s="34">
        <v>500</v>
      </c>
      <c r="V63" s="35">
        <v>500</v>
      </c>
      <c r="W63" s="36">
        <v>500</v>
      </c>
      <c r="X63" s="55">
        <v>500</v>
      </c>
      <c r="Y63" s="133">
        <v>500</v>
      </c>
      <c r="Z63" s="32">
        <v>500</v>
      </c>
      <c r="AA63" s="38">
        <v>500</v>
      </c>
      <c r="AB63" s="38">
        <v>500</v>
      </c>
      <c r="AC63" s="38">
        <v>500</v>
      </c>
      <c r="AD63" s="50"/>
      <c r="AE63" s="55">
        <v>1000</v>
      </c>
      <c r="AF63" s="50">
        <v>1000</v>
      </c>
      <c r="AG63" s="55">
        <v>1000</v>
      </c>
      <c r="AH63" s="50">
        <v>1000</v>
      </c>
      <c r="AI63" s="55">
        <v>1500</v>
      </c>
    </row>
    <row r="64" spans="1:37" ht="15.5" x14ac:dyDescent="0.35">
      <c r="A64" s="19"/>
      <c r="B64" s="19"/>
      <c r="C64" s="19"/>
      <c r="D64" s="19"/>
      <c r="E64" s="19" t="s">
        <v>81</v>
      </c>
      <c r="F64" s="21">
        <v>300</v>
      </c>
      <c r="G64" s="21">
        <v>300</v>
      </c>
      <c r="H64" s="23">
        <v>500</v>
      </c>
      <c r="I64" s="23">
        <v>500</v>
      </c>
      <c r="J64" s="23">
        <v>500</v>
      </c>
      <c r="K64" s="28">
        <v>500</v>
      </c>
      <c r="L64" s="28">
        <v>500</v>
      </c>
      <c r="M64" s="27"/>
      <c r="N64" s="51">
        <v>500</v>
      </c>
      <c r="O64" s="52">
        <v>500</v>
      </c>
      <c r="P64" s="32">
        <v>500</v>
      </c>
      <c r="Q64" s="44">
        <v>500</v>
      </c>
      <c r="R64" s="32">
        <v>500</v>
      </c>
      <c r="S64" s="32">
        <v>500</v>
      </c>
      <c r="T64" s="33">
        <v>500</v>
      </c>
      <c r="U64" s="34">
        <v>500</v>
      </c>
      <c r="V64" s="35">
        <v>500</v>
      </c>
      <c r="W64" s="36">
        <v>500</v>
      </c>
      <c r="X64" s="55">
        <v>500</v>
      </c>
      <c r="Y64" s="133">
        <v>500</v>
      </c>
      <c r="Z64" s="32">
        <v>500</v>
      </c>
      <c r="AA64" s="38">
        <v>500</v>
      </c>
      <c r="AB64" s="38">
        <v>500</v>
      </c>
      <c r="AC64" s="38">
        <v>500</v>
      </c>
      <c r="AD64" s="50"/>
      <c r="AE64" s="55">
        <v>1000</v>
      </c>
      <c r="AF64" s="50">
        <v>1000</v>
      </c>
      <c r="AG64" s="55">
        <v>1000</v>
      </c>
      <c r="AH64" s="50">
        <v>1000</v>
      </c>
      <c r="AI64" s="55">
        <v>1500</v>
      </c>
      <c r="AJ64" s="197">
        <v>1500</v>
      </c>
    </row>
    <row r="65" spans="1:37" ht="15.5" x14ac:dyDescent="0.35">
      <c r="A65" s="19"/>
      <c r="B65" s="19"/>
      <c r="C65" s="19"/>
      <c r="D65" s="19"/>
      <c r="E65" s="19" t="s">
        <v>82</v>
      </c>
      <c r="F65" s="21">
        <v>300</v>
      </c>
      <c r="G65" s="21">
        <v>300</v>
      </c>
      <c r="H65" s="23">
        <v>500</v>
      </c>
      <c r="I65" s="23">
        <v>500</v>
      </c>
      <c r="J65" s="23">
        <v>500</v>
      </c>
      <c r="K65" s="28">
        <v>500</v>
      </c>
      <c r="L65" s="28">
        <v>500</v>
      </c>
      <c r="M65" s="27"/>
      <c r="N65" s="51">
        <v>500</v>
      </c>
      <c r="O65" s="52">
        <v>500</v>
      </c>
      <c r="P65" s="32">
        <v>500</v>
      </c>
      <c r="Q65" s="44">
        <v>500</v>
      </c>
      <c r="R65" s="32">
        <v>500</v>
      </c>
      <c r="S65" s="32">
        <v>500</v>
      </c>
      <c r="T65" s="33">
        <v>500</v>
      </c>
      <c r="U65" s="34">
        <v>500</v>
      </c>
      <c r="V65" s="35">
        <v>500</v>
      </c>
      <c r="W65" s="36">
        <v>500</v>
      </c>
      <c r="X65" s="55">
        <v>500</v>
      </c>
      <c r="Y65" s="133">
        <v>500</v>
      </c>
      <c r="Z65" s="32">
        <v>500</v>
      </c>
      <c r="AA65" s="38">
        <v>500</v>
      </c>
      <c r="AB65" s="38">
        <v>500</v>
      </c>
      <c r="AC65" s="38">
        <v>500</v>
      </c>
      <c r="AD65" s="50"/>
      <c r="AE65" s="55">
        <v>1000</v>
      </c>
      <c r="AF65" s="50">
        <v>1000</v>
      </c>
      <c r="AG65" s="55">
        <v>1000</v>
      </c>
      <c r="AH65" s="50">
        <v>1000</v>
      </c>
      <c r="AI65" s="55">
        <v>1500</v>
      </c>
    </row>
    <row r="66" spans="1:37" ht="15.5" x14ac:dyDescent="0.35">
      <c r="A66" s="19"/>
      <c r="B66" s="19"/>
      <c r="C66" s="19"/>
      <c r="D66" s="19"/>
      <c r="E66" s="19" t="s">
        <v>83</v>
      </c>
      <c r="F66" s="21">
        <v>0</v>
      </c>
      <c r="G66" s="21">
        <v>2500</v>
      </c>
      <c r="H66" s="23">
        <v>2500</v>
      </c>
      <c r="I66" s="23">
        <v>2500</v>
      </c>
      <c r="J66" s="23">
        <v>2500</v>
      </c>
      <c r="K66" s="28">
        <v>2500</v>
      </c>
      <c r="L66" s="28">
        <v>2500</v>
      </c>
      <c r="M66" s="27"/>
      <c r="N66" s="51">
        <v>2500</v>
      </c>
      <c r="O66" s="52">
        <v>2500</v>
      </c>
      <c r="P66" s="32">
        <v>2500</v>
      </c>
      <c r="Q66" s="44">
        <v>2500</v>
      </c>
      <c r="R66" s="32">
        <v>2500</v>
      </c>
      <c r="S66" s="32">
        <v>2500</v>
      </c>
      <c r="T66" s="33">
        <v>2500</v>
      </c>
      <c r="U66" s="34">
        <v>2500</v>
      </c>
      <c r="V66" s="35">
        <v>2500</v>
      </c>
      <c r="W66" s="36">
        <v>2500</v>
      </c>
      <c r="X66" s="55">
        <v>2500</v>
      </c>
      <c r="Y66" s="133">
        <v>2500</v>
      </c>
      <c r="Z66" s="32">
        <v>2500</v>
      </c>
      <c r="AA66" s="38">
        <v>2500</v>
      </c>
      <c r="AB66" s="38">
        <v>2500</v>
      </c>
      <c r="AC66" s="38">
        <v>2500</v>
      </c>
      <c r="AD66" s="50"/>
      <c r="AE66" s="55">
        <v>2500</v>
      </c>
      <c r="AF66" s="50">
        <v>2500</v>
      </c>
      <c r="AG66" s="55">
        <v>2500</v>
      </c>
      <c r="AH66" s="50">
        <v>2500</v>
      </c>
      <c r="AI66" s="55">
        <v>4000</v>
      </c>
      <c r="AJ66" s="50">
        <v>626.70000000000005</v>
      </c>
    </row>
    <row r="67" spans="1:37" ht="15.5" x14ac:dyDescent="0.35">
      <c r="A67" s="19"/>
      <c r="B67" s="19"/>
      <c r="C67" s="19"/>
      <c r="D67" s="19"/>
      <c r="E67" s="56" t="s">
        <v>84</v>
      </c>
      <c r="F67" s="20"/>
      <c r="G67" s="134"/>
      <c r="H67" s="57"/>
      <c r="I67" s="57"/>
      <c r="J67" s="24"/>
      <c r="K67" s="28"/>
      <c r="L67" s="40"/>
      <c r="M67" s="27"/>
      <c r="N67" s="51"/>
      <c r="O67" s="52">
        <v>2500</v>
      </c>
      <c r="P67" s="32">
        <v>2500</v>
      </c>
      <c r="Q67" s="44">
        <v>2500</v>
      </c>
      <c r="R67" s="32">
        <v>2500</v>
      </c>
      <c r="S67" s="32">
        <v>2500</v>
      </c>
      <c r="T67" s="33">
        <v>2500</v>
      </c>
      <c r="U67" s="34">
        <v>2500</v>
      </c>
      <c r="V67" s="35">
        <v>2500</v>
      </c>
      <c r="W67" s="36">
        <v>2500</v>
      </c>
      <c r="X67" s="55">
        <v>2500</v>
      </c>
      <c r="Y67" s="133">
        <v>2500</v>
      </c>
      <c r="Z67" s="32">
        <v>2500</v>
      </c>
      <c r="AA67" s="38">
        <v>2500</v>
      </c>
      <c r="AB67" s="38">
        <v>2500</v>
      </c>
      <c r="AC67" s="38">
        <v>2500</v>
      </c>
      <c r="AD67" s="50"/>
      <c r="AE67" s="55">
        <v>2500</v>
      </c>
      <c r="AF67" s="50">
        <v>2500</v>
      </c>
      <c r="AG67" s="55">
        <v>2500</v>
      </c>
      <c r="AH67" s="50">
        <v>2500</v>
      </c>
      <c r="AI67" s="55">
        <v>2500</v>
      </c>
    </row>
    <row r="68" spans="1:37" ht="15.5" x14ac:dyDescent="0.35">
      <c r="A68" s="19"/>
      <c r="B68" s="19"/>
      <c r="C68" s="19"/>
      <c r="D68" s="19"/>
      <c r="E68" s="56" t="s">
        <v>85</v>
      </c>
      <c r="F68" s="20"/>
      <c r="G68" s="134"/>
      <c r="H68" s="57"/>
      <c r="I68" s="57"/>
      <c r="J68" s="24"/>
      <c r="K68" s="28"/>
      <c r="L68" s="40"/>
      <c r="M68" s="27"/>
      <c r="N68" s="51"/>
      <c r="O68" s="52"/>
      <c r="P68" s="32"/>
      <c r="Q68" s="44"/>
      <c r="R68" s="32"/>
      <c r="S68" s="32"/>
      <c r="T68" s="33"/>
      <c r="U68" s="34">
        <v>1500</v>
      </c>
      <c r="V68" s="35">
        <v>1534.88</v>
      </c>
      <c r="W68" s="135">
        <v>2500</v>
      </c>
      <c r="X68" s="136">
        <v>2255.48</v>
      </c>
      <c r="Y68" s="137">
        <v>2500</v>
      </c>
      <c r="Z68" s="32">
        <v>1601.62</v>
      </c>
      <c r="AA68" s="38">
        <v>2500</v>
      </c>
      <c r="AB68" s="38">
        <v>551.91</v>
      </c>
      <c r="AC68" s="38">
        <v>2500</v>
      </c>
      <c r="AD68" s="50"/>
      <c r="AE68" s="55">
        <v>2500</v>
      </c>
      <c r="AF68" s="50">
        <v>160.83000000000001</v>
      </c>
      <c r="AG68" s="55">
        <v>2500</v>
      </c>
      <c r="AH68" s="50">
        <v>1918</v>
      </c>
      <c r="AI68" s="55">
        <v>2500</v>
      </c>
      <c r="AJ68" s="50">
        <v>159.9</v>
      </c>
    </row>
    <row r="69" spans="1:37" ht="15.5" x14ac:dyDescent="0.35">
      <c r="A69" s="19"/>
      <c r="B69" s="19"/>
      <c r="C69" s="19"/>
      <c r="D69" s="19" t="s">
        <v>86</v>
      </c>
      <c r="E69" s="19"/>
      <c r="F69" s="20">
        <f>SUM(F60:F66)</f>
        <v>2200</v>
      </c>
      <c r="G69" s="20">
        <f>SUM(G60:G66)</f>
        <v>4700</v>
      </c>
      <c r="H69" s="3">
        <f>SUM(H59:H67)</f>
        <v>6000</v>
      </c>
      <c r="I69" s="57">
        <f t="shared" ref="I69:N69" si="29">SUM(I60:I66)</f>
        <v>6000</v>
      </c>
      <c r="J69" s="57">
        <f t="shared" si="29"/>
        <v>6000</v>
      </c>
      <c r="K69" s="57">
        <f t="shared" si="29"/>
        <v>6000</v>
      </c>
      <c r="L69" s="13">
        <f t="shared" si="29"/>
        <v>6000</v>
      </c>
      <c r="M69" s="65">
        <f t="shared" si="29"/>
        <v>0</v>
      </c>
      <c r="N69" s="8">
        <f t="shared" si="29"/>
        <v>6000</v>
      </c>
      <c r="O69" s="66">
        <f>SUM(O60:O67)</f>
        <v>8500</v>
      </c>
      <c r="P69" s="63">
        <f>SUM(P60:P67)</f>
        <v>8500</v>
      </c>
      <c r="Q69" s="129">
        <f t="shared" ref="Q69:S69" si="30">SUM(Q60:Q67)</f>
        <v>8500</v>
      </c>
      <c r="R69" s="33">
        <f t="shared" si="30"/>
        <v>8500</v>
      </c>
      <c r="S69" s="63">
        <f t="shared" si="30"/>
        <v>8500</v>
      </c>
      <c r="T69" s="63">
        <v>8500</v>
      </c>
      <c r="U69" s="75">
        <f t="shared" ref="U69:AB69" si="31">SUM(U60:U68)</f>
        <v>10000</v>
      </c>
      <c r="V69" s="74">
        <f t="shared" si="31"/>
        <v>10034.880000000001</v>
      </c>
      <c r="W69" s="111">
        <f t="shared" si="31"/>
        <v>11000</v>
      </c>
      <c r="X69" s="74">
        <f t="shared" si="31"/>
        <v>10755.48</v>
      </c>
      <c r="Y69" s="111">
        <f t="shared" si="31"/>
        <v>11000</v>
      </c>
      <c r="Z69" s="74">
        <f t="shared" si="31"/>
        <v>10101.619999999999</v>
      </c>
      <c r="AA69" s="112">
        <f t="shared" si="31"/>
        <v>11000</v>
      </c>
      <c r="AB69" s="112">
        <f t="shared" si="31"/>
        <v>9051.91</v>
      </c>
      <c r="AC69" s="182">
        <f>AC60+AC61+AC62+AC63+AC64+AC65+AC66+AC67+AC68</f>
        <v>11000</v>
      </c>
      <c r="AD69" s="181"/>
      <c r="AE69" s="192">
        <f t="shared" ref="AE69:AJ69" si="32">AE60+AE61+AE62+AE63+AE64+AE65+AE66+AE67+AE68</f>
        <v>14000</v>
      </c>
      <c r="AF69" s="76">
        <f t="shared" si="32"/>
        <v>10660.83</v>
      </c>
      <c r="AG69" s="192">
        <f t="shared" si="32"/>
        <v>13000</v>
      </c>
      <c r="AH69" s="76">
        <f t="shared" si="32"/>
        <v>12418</v>
      </c>
      <c r="AI69" s="76">
        <f t="shared" si="32"/>
        <v>17000</v>
      </c>
      <c r="AJ69" s="76">
        <f t="shared" si="32"/>
        <v>3786.6</v>
      </c>
    </row>
    <row r="70" spans="1:37" ht="15.5" x14ac:dyDescent="0.35">
      <c r="A70" s="19"/>
      <c r="B70" s="19"/>
      <c r="C70" s="19"/>
      <c r="D70" s="19"/>
      <c r="E70" s="19"/>
      <c r="F70" s="20"/>
      <c r="G70" s="20"/>
      <c r="H70" s="3"/>
      <c r="I70" s="57"/>
      <c r="J70" s="57"/>
      <c r="K70" s="57"/>
      <c r="L70" s="13"/>
      <c r="M70" s="65"/>
      <c r="N70" s="8"/>
      <c r="O70" s="66"/>
      <c r="P70" s="63"/>
      <c r="Q70" s="129"/>
      <c r="R70" s="33"/>
      <c r="S70" s="63"/>
      <c r="T70" s="63"/>
      <c r="U70" s="75"/>
      <c r="V70" s="74"/>
      <c r="W70" s="111"/>
      <c r="X70" s="74"/>
      <c r="Y70" s="111"/>
      <c r="Z70" s="74"/>
      <c r="AA70" s="112"/>
      <c r="AB70" s="112"/>
      <c r="AC70" s="182"/>
      <c r="AD70" s="181"/>
      <c r="AE70" s="192"/>
      <c r="AF70" s="76"/>
      <c r="AG70" s="192"/>
      <c r="AH70" s="76"/>
      <c r="AI70" s="76"/>
      <c r="AJ70" s="76"/>
    </row>
    <row r="71" spans="1:37" ht="15.5" x14ac:dyDescent="0.35">
      <c r="A71" s="19"/>
      <c r="B71" s="19"/>
      <c r="C71" s="19"/>
      <c r="D71" s="19" t="s">
        <v>121</v>
      </c>
      <c r="E71" s="19" t="s">
        <v>120</v>
      </c>
      <c r="F71" s="20"/>
      <c r="G71" s="20"/>
      <c r="H71" s="3"/>
      <c r="I71" s="57"/>
      <c r="J71" s="57"/>
      <c r="K71" s="57"/>
      <c r="L71" s="13"/>
      <c r="M71" s="65"/>
      <c r="N71" s="8"/>
      <c r="O71" s="66"/>
      <c r="P71" s="63"/>
      <c r="Q71" s="129"/>
      <c r="R71" s="33"/>
      <c r="S71" s="32"/>
      <c r="T71" s="33"/>
      <c r="U71" s="34"/>
      <c r="V71" s="35"/>
      <c r="W71" s="36"/>
      <c r="X71" s="45"/>
      <c r="Y71" s="36"/>
      <c r="Z71" s="32"/>
      <c r="AA71" s="38"/>
      <c r="AB71" s="38"/>
      <c r="AC71" s="38"/>
      <c r="AD71" s="50"/>
      <c r="AF71" s="50"/>
      <c r="AH71" s="50"/>
      <c r="AJ71" s="196"/>
    </row>
    <row r="72" spans="1:37" ht="15.5" x14ac:dyDescent="0.35">
      <c r="A72" s="19"/>
      <c r="B72" s="19"/>
      <c r="C72" s="19"/>
      <c r="D72" s="19"/>
      <c r="E72" s="19" t="s">
        <v>122</v>
      </c>
      <c r="F72" s="20"/>
      <c r="G72" s="20"/>
      <c r="H72" s="3"/>
      <c r="I72" s="57"/>
      <c r="J72" s="57"/>
      <c r="K72" s="57"/>
      <c r="L72" s="13"/>
      <c r="M72" s="65"/>
      <c r="N72" s="8"/>
      <c r="O72" s="66"/>
      <c r="P72" s="63"/>
      <c r="Q72" s="129"/>
      <c r="R72" s="33"/>
      <c r="S72" s="32"/>
      <c r="T72" s="33"/>
      <c r="U72" s="34"/>
      <c r="V72" s="35"/>
      <c r="W72" s="36"/>
      <c r="X72" s="45"/>
      <c r="Y72" s="36"/>
      <c r="Z72" s="32"/>
      <c r="AA72" s="38"/>
      <c r="AB72" s="38"/>
      <c r="AC72" s="38"/>
      <c r="AD72" s="50"/>
      <c r="AF72" s="50"/>
      <c r="AH72" s="50"/>
      <c r="AI72" s="55">
        <v>1000</v>
      </c>
    </row>
    <row r="73" spans="1:37" ht="15.5" x14ac:dyDescent="0.35">
      <c r="A73" s="19"/>
      <c r="B73" s="19"/>
      <c r="C73" s="19"/>
      <c r="D73" s="19"/>
      <c r="E73" s="19" t="s">
        <v>123</v>
      </c>
      <c r="F73" s="20"/>
      <c r="G73" s="20"/>
      <c r="H73" s="3"/>
      <c r="I73" s="57"/>
      <c r="J73" s="57"/>
      <c r="K73" s="57"/>
      <c r="L73" s="13"/>
      <c r="M73" s="65"/>
      <c r="N73" s="8"/>
      <c r="O73" s="66"/>
      <c r="P73" s="63"/>
      <c r="Q73" s="129"/>
      <c r="R73" s="33"/>
      <c r="S73" s="32"/>
      <c r="T73" s="33"/>
      <c r="U73" s="34"/>
      <c r="V73" s="35"/>
      <c r="W73" s="36"/>
      <c r="X73" s="45"/>
      <c r="Y73" s="36"/>
      <c r="Z73" s="32"/>
      <c r="AA73" s="38"/>
      <c r="AB73" s="38"/>
      <c r="AC73" s="38"/>
      <c r="AD73" s="50"/>
      <c r="AF73" s="50"/>
      <c r="AH73" s="50"/>
      <c r="AI73" s="55">
        <v>500</v>
      </c>
    </row>
    <row r="74" spans="1:37" ht="15.5" x14ac:dyDescent="0.35">
      <c r="A74" s="19"/>
      <c r="B74" s="19"/>
      <c r="C74" s="19"/>
      <c r="D74" s="19" t="s">
        <v>125</v>
      </c>
      <c r="E74" s="19" t="s">
        <v>124</v>
      </c>
      <c r="F74" s="20">
        <v>0</v>
      </c>
      <c r="G74" s="20">
        <v>0</v>
      </c>
      <c r="H74" s="57">
        <v>500</v>
      </c>
      <c r="I74" s="57">
        <v>500</v>
      </c>
      <c r="J74" s="5">
        <v>500</v>
      </c>
      <c r="K74" s="13">
        <v>500</v>
      </c>
      <c r="L74" s="40">
        <v>1800</v>
      </c>
      <c r="M74" s="27">
        <v>500</v>
      </c>
      <c r="N74" s="51">
        <v>500</v>
      </c>
      <c r="O74" s="66">
        <v>1000</v>
      </c>
      <c r="P74" s="74">
        <v>1000</v>
      </c>
      <c r="Q74" s="129">
        <v>2000</v>
      </c>
      <c r="R74" s="32">
        <v>2000</v>
      </c>
      <c r="S74" s="63">
        <v>1000</v>
      </c>
      <c r="T74" s="33">
        <v>1000</v>
      </c>
      <c r="U74" s="34">
        <v>1500</v>
      </c>
      <c r="V74" s="35">
        <v>1500</v>
      </c>
      <c r="W74" s="36">
        <v>1000</v>
      </c>
      <c r="X74" s="55">
        <v>1000</v>
      </c>
      <c r="Y74" s="36">
        <v>1000</v>
      </c>
      <c r="Z74" s="32">
        <v>1000</v>
      </c>
      <c r="AA74" s="38">
        <v>1000</v>
      </c>
      <c r="AB74" s="38"/>
      <c r="AC74" s="38">
        <v>1500</v>
      </c>
      <c r="AD74" s="50"/>
      <c r="AE74" s="55">
        <v>1000</v>
      </c>
      <c r="AF74" s="50">
        <v>1000</v>
      </c>
      <c r="AG74" s="55">
        <v>1000</v>
      </c>
      <c r="AH74" s="50">
        <v>0</v>
      </c>
      <c r="AI74" s="198">
        <v>4000</v>
      </c>
      <c r="AJ74" s="199"/>
    </row>
    <row r="75" spans="1:37" ht="15.5" x14ac:dyDescent="0.35">
      <c r="A75" s="19"/>
      <c r="B75" s="19"/>
      <c r="C75" s="19"/>
      <c r="D75" s="19"/>
      <c r="E75" s="19" t="s">
        <v>119</v>
      </c>
      <c r="F75" s="20"/>
      <c r="G75" s="20"/>
      <c r="H75" s="57"/>
      <c r="I75" s="57"/>
      <c r="J75" s="5"/>
      <c r="K75" s="13"/>
      <c r="L75" s="40"/>
      <c r="M75" s="27"/>
      <c r="N75" s="51"/>
      <c r="O75" s="66"/>
      <c r="P75" s="74"/>
      <c r="Q75" s="129"/>
      <c r="R75" s="32"/>
      <c r="S75" s="63">
        <v>500</v>
      </c>
      <c r="T75" s="33">
        <v>500</v>
      </c>
      <c r="U75" s="34">
        <v>500</v>
      </c>
      <c r="V75" s="35">
        <v>0</v>
      </c>
      <c r="W75" s="36">
        <v>500</v>
      </c>
      <c r="X75" s="45"/>
      <c r="Y75" s="36">
        <v>500</v>
      </c>
      <c r="Z75" s="32">
        <v>500</v>
      </c>
      <c r="AA75" s="38">
        <v>500</v>
      </c>
      <c r="AB75" s="38"/>
      <c r="AC75" s="38"/>
      <c r="AD75" s="50"/>
      <c r="AE75" s="55">
        <v>500</v>
      </c>
      <c r="AF75" s="50">
        <v>500</v>
      </c>
      <c r="AG75" s="55">
        <v>500</v>
      </c>
      <c r="AH75" s="50">
        <v>0</v>
      </c>
      <c r="AI75" s="198">
        <v>500</v>
      </c>
      <c r="AJ75" s="199">
        <v>500</v>
      </c>
      <c r="AK75" s="45" t="s">
        <v>113</v>
      </c>
    </row>
    <row r="76" spans="1:37" x14ac:dyDescent="0.35">
      <c r="A76" s="138"/>
      <c r="B76" s="138"/>
      <c r="C76" s="138"/>
      <c r="D76" s="138"/>
      <c r="E76" s="138" t="s">
        <v>87</v>
      </c>
      <c r="F76" s="139"/>
      <c r="G76" s="139"/>
      <c r="H76" s="140"/>
      <c r="I76" s="140"/>
      <c r="J76" s="141"/>
      <c r="K76" s="142"/>
      <c r="L76" s="143"/>
      <c r="M76" s="144"/>
      <c r="N76" s="145"/>
      <c r="O76" s="146"/>
      <c r="P76" s="147"/>
      <c r="Q76" s="148"/>
      <c r="R76" s="149"/>
      <c r="S76" s="149"/>
      <c r="T76" s="150"/>
      <c r="U76" s="104">
        <f>SUM(U74:U75)</f>
        <v>2000</v>
      </c>
      <c r="V76" s="151">
        <f>SUM(V74:V75)</f>
        <v>1500</v>
      </c>
      <c r="W76" s="152">
        <v>500</v>
      </c>
      <c r="X76" s="153"/>
      <c r="Y76" s="152">
        <v>0</v>
      </c>
      <c r="Z76" s="149"/>
      <c r="AA76" s="38"/>
      <c r="AB76" s="154"/>
      <c r="AC76" s="154"/>
      <c r="AD76" s="186"/>
      <c r="AE76" s="153"/>
      <c r="AF76" s="186"/>
      <c r="AG76" s="153"/>
      <c r="AH76" s="186"/>
    </row>
    <row r="77" spans="1:37" ht="15.5" x14ac:dyDescent="0.35">
      <c r="A77" s="19"/>
      <c r="B77" s="19"/>
      <c r="C77" s="19"/>
      <c r="D77" s="19"/>
      <c r="E77" s="56" t="s">
        <v>88</v>
      </c>
      <c r="F77" s="20"/>
      <c r="G77" s="20"/>
      <c r="H77" s="57"/>
      <c r="I77" s="57"/>
      <c r="J77" s="5"/>
      <c r="K77" s="13"/>
      <c r="L77" s="40"/>
      <c r="M77" s="27"/>
      <c r="N77" s="51"/>
      <c r="O77" s="66"/>
      <c r="P77" s="74"/>
      <c r="Q77" s="129"/>
      <c r="R77" s="32"/>
      <c r="S77" s="63">
        <f>SUM(S74:S76)</f>
        <v>1500</v>
      </c>
      <c r="T77" s="63">
        <f t="shared" ref="T77:U77" si="33">SUM(T74:T76)</f>
        <v>1500</v>
      </c>
      <c r="U77" s="63">
        <f t="shared" si="33"/>
        <v>4000</v>
      </c>
      <c r="V77" s="74">
        <f>SUM(V76:V76)</f>
        <v>1500</v>
      </c>
      <c r="W77" s="111">
        <f>SUM(W74:W76)</f>
        <v>2000</v>
      </c>
      <c r="X77" s="74">
        <f>SUM(X74:X76)</f>
        <v>1000</v>
      </c>
      <c r="Y77" s="111">
        <f>SUM(Y74:Y76)</f>
        <v>1500</v>
      </c>
      <c r="Z77" s="74">
        <f>SUM(Z74:Z76)</f>
        <v>1500</v>
      </c>
      <c r="AA77" s="112">
        <f t="shared" ref="AA77:AB77" si="34">SUM(AA74:AA76)</f>
        <v>1500</v>
      </c>
      <c r="AB77" s="112">
        <f t="shared" si="34"/>
        <v>0</v>
      </c>
      <c r="AC77" s="182">
        <f>AC74+AC75</f>
        <v>1500</v>
      </c>
      <c r="AD77" s="181"/>
      <c r="AE77" s="192">
        <f>AE74+AE75</f>
        <v>1500</v>
      </c>
      <c r="AF77" s="192">
        <f t="shared" ref="AF77:AJ77" si="35">AF74+AF75</f>
        <v>1500</v>
      </c>
      <c r="AG77" s="192">
        <f t="shared" si="35"/>
        <v>1500</v>
      </c>
      <c r="AH77" s="192">
        <f t="shared" si="35"/>
        <v>0</v>
      </c>
      <c r="AI77" s="192">
        <f>AI72+AI73+AI74+AI75</f>
        <v>6000</v>
      </c>
      <c r="AJ77" s="192">
        <f t="shared" si="35"/>
        <v>500</v>
      </c>
    </row>
    <row r="78" spans="1:37" ht="15.5" x14ac:dyDescent="0.35">
      <c r="A78" s="19"/>
      <c r="B78" s="19"/>
      <c r="C78" s="19"/>
      <c r="D78" s="19" t="s">
        <v>89</v>
      </c>
      <c r="E78" s="19"/>
      <c r="F78" s="20"/>
      <c r="G78" s="21"/>
      <c r="H78" s="57"/>
      <c r="I78" s="57"/>
      <c r="J78" s="24"/>
      <c r="K78" s="28"/>
      <c r="L78" s="40"/>
      <c r="M78" s="27"/>
      <c r="N78" s="51"/>
      <c r="O78" s="52"/>
      <c r="P78" s="32"/>
      <c r="Q78" s="44"/>
      <c r="R78" s="32"/>
      <c r="S78" s="32"/>
      <c r="T78" s="33"/>
      <c r="U78" s="34"/>
      <c r="V78" s="35"/>
      <c r="W78" s="36"/>
      <c r="X78" s="45"/>
      <c r="Y78" s="36"/>
      <c r="Z78" s="32"/>
      <c r="AA78" s="38"/>
      <c r="AB78" s="38"/>
      <c r="AC78" s="38"/>
      <c r="AD78" s="50"/>
      <c r="AF78" s="50"/>
      <c r="AH78" s="50"/>
    </row>
    <row r="79" spans="1:37" ht="15.5" x14ac:dyDescent="0.35">
      <c r="A79" s="19"/>
      <c r="B79" s="19"/>
      <c r="C79" s="19"/>
      <c r="D79" s="19"/>
      <c r="E79" s="19" t="s">
        <v>90</v>
      </c>
      <c r="F79" s="20"/>
      <c r="G79" s="21"/>
      <c r="H79" s="57"/>
      <c r="I79" s="57"/>
      <c r="J79" s="24">
        <v>0</v>
      </c>
      <c r="K79" s="155">
        <v>20</v>
      </c>
      <c r="L79" s="40">
        <v>20</v>
      </c>
      <c r="M79" s="27">
        <v>600</v>
      </c>
      <c r="N79" s="51">
        <v>620</v>
      </c>
      <c r="O79" s="52">
        <v>200</v>
      </c>
      <c r="P79" s="32">
        <v>600</v>
      </c>
      <c r="Q79" s="44">
        <v>400</v>
      </c>
      <c r="R79" s="32">
        <v>0</v>
      </c>
      <c r="S79" s="32">
        <v>500</v>
      </c>
      <c r="T79" s="33"/>
      <c r="U79" s="34">
        <v>500</v>
      </c>
      <c r="V79" s="35"/>
      <c r="W79" s="36">
        <v>500</v>
      </c>
      <c r="X79" s="50">
        <v>0</v>
      </c>
      <c r="Y79" s="36">
        <v>500</v>
      </c>
      <c r="Z79" s="32"/>
      <c r="AA79" s="38"/>
      <c r="AB79" s="38"/>
      <c r="AC79" s="38"/>
      <c r="AD79" s="50"/>
      <c r="AF79" s="50"/>
      <c r="AH79" s="50"/>
    </row>
    <row r="80" spans="1:37" ht="15.5" x14ac:dyDescent="0.35">
      <c r="A80" s="19"/>
      <c r="B80" s="19"/>
      <c r="C80" s="19"/>
      <c r="D80" s="19"/>
      <c r="E80" s="19" t="s">
        <v>91</v>
      </c>
      <c r="F80" s="21">
        <v>109.47</v>
      </c>
      <c r="G80" s="21">
        <v>100.05</v>
      </c>
      <c r="H80" s="23">
        <v>239.84</v>
      </c>
      <c r="I80" s="23">
        <v>471.04</v>
      </c>
      <c r="J80" s="24">
        <v>500</v>
      </c>
      <c r="K80" s="28">
        <v>495.4</v>
      </c>
      <c r="L80" s="40">
        <v>750</v>
      </c>
      <c r="M80" s="27">
        <v>66.58</v>
      </c>
      <c r="N80" s="51">
        <v>331.4</v>
      </c>
      <c r="O80" s="52">
        <v>682.85</v>
      </c>
      <c r="P80" s="32">
        <v>750</v>
      </c>
      <c r="Q80" s="44">
        <v>1600</v>
      </c>
      <c r="R80" s="32">
        <v>860.68</v>
      </c>
      <c r="S80" s="32">
        <v>1000</v>
      </c>
      <c r="T80" s="33">
        <v>964</v>
      </c>
      <c r="U80" s="34">
        <v>1000</v>
      </c>
      <c r="V80" s="35">
        <v>523.95000000000005</v>
      </c>
      <c r="W80" s="36">
        <v>1000</v>
      </c>
      <c r="X80" s="55">
        <v>1077.74</v>
      </c>
      <c r="Y80" s="36">
        <v>1500</v>
      </c>
      <c r="Z80" s="32">
        <v>477.38</v>
      </c>
      <c r="AA80" s="38">
        <v>600</v>
      </c>
      <c r="AB80" s="38">
        <v>310.89999999999998</v>
      </c>
      <c r="AC80" s="38">
        <v>600</v>
      </c>
      <c r="AD80" s="50"/>
      <c r="AE80" s="55">
        <v>600</v>
      </c>
      <c r="AF80" s="50">
        <v>582.08000000000004</v>
      </c>
      <c r="AG80" s="55">
        <v>750</v>
      </c>
      <c r="AH80" s="50">
        <v>471.52</v>
      </c>
      <c r="AI80" s="55">
        <v>750</v>
      </c>
      <c r="AJ80" s="50">
        <v>1466.02</v>
      </c>
      <c r="AK80" s="45" t="s">
        <v>114</v>
      </c>
    </row>
    <row r="81" spans="1:37" ht="15.5" x14ac:dyDescent="0.35">
      <c r="A81" s="19"/>
      <c r="B81" s="19"/>
      <c r="C81" s="19"/>
      <c r="D81" s="19"/>
      <c r="E81" s="19" t="s">
        <v>92</v>
      </c>
      <c r="F81" s="21"/>
      <c r="G81" s="21"/>
      <c r="H81" s="23"/>
      <c r="I81" s="23"/>
      <c r="J81" s="24"/>
      <c r="K81" s="28"/>
      <c r="L81" s="40"/>
      <c r="M81" s="27"/>
      <c r="N81" s="51"/>
      <c r="O81" s="52"/>
      <c r="P81" s="32"/>
      <c r="Q81" s="44"/>
      <c r="R81" s="32"/>
      <c r="S81" s="32"/>
      <c r="T81" s="33">
        <v>-3.91</v>
      </c>
      <c r="U81" s="34">
        <v>0</v>
      </c>
      <c r="V81" s="35"/>
      <c r="W81" s="36">
        <v>0</v>
      </c>
      <c r="X81" s="45"/>
      <c r="Y81" s="36">
        <v>0</v>
      </c>
      <c r="Z81" s="32"/>
      <c r="AA81" s="38"/>
      <c r="AB81" s="38"/>
      <c r="AC81" s="38"/>
      <c r="AD81" s="50"/>
      <c r="AF81" s="50"/>
      <c r="AH81" s="50"/>
      <c r="AI81" s="55">
        <v>0</v>
      </c>
    </row>
    <row r="82" spans="1:37" ht="15.5" x14ac:dyDescent="0.35">
      <c r="A82" s="19"/>
      <c r="B82" s="19"/>
      <c r="C82" s="19"/>
      <c r="D82" s="19" t="s">
        <v>93</v>
      </c>
      <c r="E82" s="19"/>
      <c r="F82" s="20">
        <f>SUM(F78:F80)</f>
        <v>109.47</v>
      </c>
      <c r="G82" s="20">
        <f>ROUND(SUM(G78:G80),5)</f>
        <v>100.05</v>
      </c>
      <c r="H82" s="3">
        <f t="shared" ref="H82" si="36">ROUND(SUM(H78:H80),5)</f>
        <v>239.84</v>
      </c>
      <c r="I82" s="57">
        <f>I78+I80</f>
        <v>471.04</v>
      </c>
      <c r="J82" s="57">
        <f>J78+J80</f>
        <v>500</v>
      </c>
      <c r="K82" s="57">
        <f t="shared" ref="K82:P82" si="37">SUM(K79:K80)</f>
        <v>515.4</v>
      </c>
      <c r="L82" s="64">
        <f t="shared" si="37"/>
        <v>770</v>
      </c>
      <c r="M82" s="65">
        <f t="shared" si="37"/>
        <v>666.58</v>
      </c>
      <c r="N82" s="8">
        <f t="shared" si="37"/>
        <v>951.4</v>
      </c>
      <c r="O82" s="66">
        <f t="shared" si="37"/>
        <v>882.85</v>
      </c>
      <c r="P82" s="63">
        <f t="shared" si="37"/>
        <v>1350</v>
      </c>
      <c r="Q82" s="129">
        <f>Q79+Q80</f>
        <v>2000</v>
      </c>
      <c r="R82" s="33">
        <f>R79+R80</f>
        <v>860.68</v>
      </c>
      <c r="S82" s="33">
        <f t="shared" ref="S82" si="38">S79+S80</f>
        <v>1500</v>
      </c>
      <c r="T82" s="63">
        <f t="shared" ref="T82:AB82" si="39">SUM(T79:T81)</f>
        <v>960.09</v>
      </c>
      <c r="U82" s="75">
        <f t="shared" si="39"/>
        <v>1500</v>
      </c>
      <c r="V82" s="74">
        <f t="shared" si="39"/>
        <v>523.95000000000005</v>
      </c>
      <c r="W82" s="111">
        <f t="shared" si="39"/>
        <v>1500</v>
      </c>
      <c r="X82" s="74">
        <f t="shared" si="39"/>
        <v>1077.74</v>
      </c>
      <c r="Y82" s="111">
        <f t="shared" si="39"/>
        <v>2000</v>
      </c>
      <c r="Z82" s="74">
        <f t="shared" si="39"/>
        <v>477.38</v>
      </c>
      <c r="AA82" s="112">
        <f t="shared" si="39"/>
        <v>600</v>
      </c>
      <c r="AB82" s="112">
        <f t="shared" si="39"/>
        <v>310.89999999999998</v>
      </c>
      <c r="AC82" s="182">
        <f>AC80+AC81</f>
        <v>600</v>
      </c>
      <c r="AD82" s="181"/>
      <c r="AE82" s="192">
        <f>AE80</f>
        <v>600</v>
      </c>
      <c r="AF82" s="192">
        <f t="shared" ref="AF82:AJ82" si="40">AF80</f>
        <v>582.08000000000004</v>
      </c>
      <c r="AG82" s="192">
        <f t="shared" si="40"/>
        <v>750</v>
      </c>
      <c r="AH82" s="192">
        <f t="shared" si="40"/>
        <v>471.52</v>
      </c>
      <c r="AI82" s="192">
        <f t="shared" si="40"/>
        <v>750</v>
      </c>
      <c r="AJ82" s="192">
        <f t="shared" si="40"/>
        <v>1466.02</v>
      </c>
    </row>
    <row r="83" spans="1:37" ht="15.5" x14ac:dyDescent="0.35">
      <c r="A83" s="19"/>
      <c r="B83" s="19"/>
      <c r="C83" s="19"/>
      <c r="D83" s="19"/>
      <c r="E83" s="19" t="s">
        <v>94</v>
      </c>
      <c r="F83" s="21">
        <v>300</v>
      </c>
      <c r="G83" s="21">
        <v>300</v>
      </c>
      <c r="H83" s="23">
        <v>500</v>
      </c>
      <c r="I83" s="23">
        <v>500</v>
      </c>
      <c r="J83" s="24">
        <v>200</v>
      </c>
      <c r="K83" s="28">
        <v>0</v>
      </c>
      <c r="L83" s="40">
        <v>250</v>
      </c>
      <c r="M83" s="27"/>
      <c r="N83" s="51">
        <v>0</v>
      </c>
      <c r="O83" s="52"/>
      <c r="P83" s="32">
        <v>250</v>
      </c>
      <c r="Q83" s="44">
        <v>250</v>
      </c>
      <c r="R83" s="32"/>
      <c r="S83" s="32">
        <v>250</v>
      </c>
      <c r="T83" s="33"/>
      <c r="U83" s="34">
        <v>250</v>
      </c>
      <c r="V83" s="35">
        <v>0</v>
      </c>
      <c r="W83" s="36">
        <v>500</v>
      </c>
      <c r="X83" s="45"/>
      <c r="Y83" s="36">
        <v>500</v>
      </c>
      <c r="Z83" s="32"/>
      <c r="AA83" s="38">
        <v>500</v>
      </c>
      <c r="AB83" s="38"/>
      <c r="AC83" s="38"/>
      <c r="AD83" s="50"/>
      <c r="AF83" s="50">
        <v>0</v>
      </c>
      <c r="AG83" s="45">
        <v>0</v>
      </c>
      <c r="AH83" s="50">
        <v>0</v>
      </c>
      <c r="AI83" s="55">
        <v>0</v>
      </c>
    </row>
    <row r="84" spans="1:37" ht="15.5" x14ac:dyDescent="0.35">
      <c r="A84" s="19"/>
      <c r="B84" s="19"/>
      <c r="C84" s="19"/>
      <c r="D84" s="19"/>
      <c r="E84" s="19" t="s">
        <v>95</v>
      </c>
      <c r="F84" s="21">
        <v>0</v>
      </c>
      <c r="G84" s="21">
        <v>0</v>
      </c>
      <c r="H84" s="23">
        <v>200</v>
      </c>
      <c r="I84" s="23">
        <v>200</v>
      </c>
      <c r="J84" s="24">
        <v>200</v>
      </c>
      <c r="K84" s="28">
        <v>200</v>
      </c>
      <c r="L84" s="40">
        <v>200</v>
      </c>
      <c r="M84" s="27">
        <v>200</v>
      </c>
      <c r="N84" s="51">
        <v>200</v>
      </c>
      <c r="O84" s="52">
        <v>200</v>
      </c>
      <c r="P84" s="32">
        <v>200</v>
      </c>
      <c r="Q84" s="44">
        <v>200</v>
      </c>
      <c r="R84" s="32">
        <v>300</v>
      </c>
      <c r="S84" s="32">
        <v>200</v>
      </c>
      <c r="T84" s="33"/>
      <c r="U84" s="34">
        <v>200</v>
      </c>
      <c r="V84" s="35">
        <v>0</v>
      </c>
      <c r="W84" s="36">
        <v>0</v>
      </c>
      <c r="X84" s="45"/>
      <c r="Y84" s="36">
        <v>0</v>
      </c>
      <c r="Z84" s="32"/>
      <c r="AA84" s="45"/>
      <c r="AB84" s="45"/>
      <c r="AD84" s="50"/>
      <c r="AE84" s="55">
        <v>0</v>
      </c>
      <c r="AF84" s="50">
        <v>0</v>
      </c>
      <c r="AG84" s="55">
        <v>0</v>
      </c>
      <c r="AH84" s="50">
        <v>0</v>
      </c>
      <c r="AI84" s="55">
        <v>0</v>
      </c>
    </row>
    <row r="85" spans="1:37" ht="15.5" x14ac:dyDescent="0.35">
      <c r="A85" s="19"/>
      <c r="B85" s="19"/>
      <c r="C85" s="19"/>
      <c r="D85" s="19"/>
      <c r="E85" s="19" t="s">
        <v>96</v>
      </c>
      <c r="F85" s="21">
        <v>0</v>
      </c>
      <c r="G85" s="21">
        <v>0</v>
      </c>
      <c r="H85" s="23">
        <v>0</v>
      </c>
      <c r="I85" s="23">
        <v>200</v>
      </c>
      <c r="J85" s="24">
        <v>200</v>
      </c>
      <c r="K85" s="28">
        <v>200</v>
      </c>
      <c r="L85" s="40">
        <v>200</v>
      </c>
      <c r="M85" s="27"/>
      <c r="N85" s="51">
        <v>400</v>
      </c>
      <c r="O85" s="52"/>
      <c r="P85" s="32">
        <v>200</v>
      </c>
      <c r="Q85" s="44">
        <v>200</v>
      </c>
      <c r="R85" s="32">
        <v>200</v>
      </c>
      <c r="S85" s="32">
        <v>200</v>
      </c>
      <c r="T85" s="33">
        <v>134</v>
      </c>
      <c r="U85" s="34">
        <v>200</v>
      </c>
      <c r="V85" s="35">
        <v>0</v>
      </c>
      <c r="W85" s="36">
        <v>0</v>
      </c>
      <c r="X85" s="45"/>
      <c r="Y85" s="36">
        <v>0</v>
      </c>
      <c r="Z85" s="32"/>
      <c r="AA85" s="45"/>
      <c r="AB85" s="45"/>
      <c r="AD85" s="50"/>
      <c r="AF85" s="50">
        <v>0</v>
      </c>
      <c r="AG85" s="45">
        <v>0</v>
      </c>
      <c r="AH85" s="50">
        <v>0</v>
      </c>
      <c r="AI85" s="55">
        <v>0</v>
      </c>
    </row>
    <row r="86" spans="1:37" ht="15.5" x14ac:dyDescent="0.35">
      <c r="A86" s="19"/>
      <c r="B86" s="19"/>
      <c r="C86" s="19"/>
      <c r="D86" s="19"/>
      <c r="E86" s="19" t="s">
        <v>97</v>
      </c>
      <c r="F86" s="21"/>
      <c r="G86" s="21"/>
      <c r="H86" s="23"/>
      <c r="I86" s="23"/>
      <c r="J86" s="24"/>
      <c r="K86" s="28"/>
      <c r="L86" s="40"/>
      <c r="M86" s="27"/>
      <c r="N86" s="51"/>
      <c r="O86" s="52"/>
      <c r="P86" s="32"/>
      <c r="Q86" s="44"/>
      <c r="R86" s="32">
        <v>250</v>
      </c>
      <c r="S86" s="32">
        <v>200</v>
      </c>
      <c r="T86" s="33"/>
      <c r="U86" s="34">
        <v>200</v>
      </c>
      <c r="V86" s="35">
        <v>0</v>
      </c>
      <c r="W86" s="36">
        <v>0</v>
      </c>
      <c r="X86" s="45"/>
      <c r="Y86" s="36">
        <v>0</v>
      </c>
      <c r="Z86" s="32"/>
      <c r="AA86" s="45"/>
      <c r="AB86" s="45"/>
      <c r="AD86" s="50"/>
      <c r="AF86" s="50">
        <v>0</v>
      </c>
      <c r="AG86" s="45">
        <v>0</v>
      </c>
      <c r="AH86" s="50">
        <v>0</v>
      </c>
      <c r="AI86" s="55">
        <v>0</v>
      </c>
    </row>
    <row r="87" spans="1:37" ht="15.5" x14ac:dyDescent="0.35">
      <c r="A87" s="19"/>
      <c r="B87" s="19"/>
      <c r="C87" s="19"/>
      <c r="D87" s="19"/>
      <c r="E87" s="19"/>
      <c r="F87" s="20">
        <f t="shared" ref="F87:P87" si="41">SUM(F83:F85)</f>
        <v>300</v>
      </c>
      <c r="G87" s="20">
        <f t="shared" si="41"/>
        <v>300</v>
      </c>
      <c r="H87" s="2">
        <f t="shared" si="41"/>
        <v>700</v>
      </c>
      <c r="I87" s="2">
        <f t="shared" si="41"/>
        <v>900</v>
      </c>
      <c r="J87" s="2">
        <f t="shared" si="41"/>
        <v>600</v>
      </c>
      <c r="K87" s="2">
        <f t="shared" si="41"/>
        <v>400</v>
      </c>
      <c r="L87" s="64">
        <f t="shared" si="41"/>
        <v>650</v>
      </c>
      <c r="M87" s="122">
        <f t="shared" si="41"/>
        <v>200</v>
      </c>
      <c r="N87" s="123">
        <f t="shared" si="41"/>
        <v>600</v>
      </c>
      <c r="O87" s="124">
        <f t="shared" si="41"/>
        <v>200</v>
      </c>
      <c r="P87" s="125">
        <f t="shared" si="41"/>
        <v>650</v>
      </c>
      <c r="Q87" s="129">
        <f>SUM(Q83:Q86)</f>
        <v>650</v>
      </c>
      <c r="R87" s="33">
        <f>SUM(R83:R86)</f>
        <v>750</v>
      </c>
      <c r="S87" s="63">
        <f t="shared" ref="S87:AB87" si="42">SUM(S83:S86)</f>
        <v>850</v>
      </c>
      <c r="T87" s="63">
        <f t="shared" si="42"/>
        <v>134</v>
      </c>
      <c r="U87" s="75">
        <f t="shared" si="42"/>
        <v>850</v>
      </c>
      <c r="V87" s="63">
        <f t="shared" si="42"/>
        <v>0</v>
      </c>
      <c r="W87" s="69">
        <f t="shared" si="42"/>
        <v>500</v>
      </c>
      <c r="X87" s="63">
        <f t="shared" si="42"/>
        <v>0</v>
      </c>
      <c r="Y87" s="69">
        <f t="shared" si="42"/>
        <v>500</v>
      </c>
      <c r="Z87" s="63">
        <f t="shared" si="42"/>
        <v>0</v>
      </c>
      <c r="AA87" s="63">
        <v>0</v>
      </c>
      <c r="AB87" s="63">
        <f t="shared" si="42"/>
        <v>0</v>
      </c>
      <c r="AC87" s="63">
        <f>AC83+AC84+AC85+AC86</f>
        <v>0</v>
      </c>
      <c r="AD87" s="181"/>
      <c r="AE87" s="77">
        <v>0</v>
      </c>
      <c r="AF87" s="181">
        <v>0</v>
      </c>
      <c r="AG87" s="77">
        <v>0</v>
      </c>
      <c r="AH87" s="181">
        <v>0</v>
      </c>
      <c r="AI87" s="55">
        <v>0</v>
      </c>
    </row>
    <row r="88" spans="1:37" ht="15.5" x14ac:dyDescent="0.35">
      <c r="A88" s="19"/>
      <c r="B88" s="19"/>
      <c r="C88" s="19"/>
      <c r="D88" s="19"/>
      <c r="E88" s="19"/>
      <c r="F88" s="20"/>
      <c r="G88" s="21"/>
      <c r="H88" s="57"/>
      <c r="I88" s="57"/>
      <c r="J88" s="24"/>
      <c r="K88" s="28"/>
      <c r="L88" s="40"/>
      <c r="M88" s="156" t="s">
        <v>98</v>
      </c>
      <c r="N88" s="51"/>
      <c r="O88" s="52"/>
      <c r="P88" s="32"/>
      <c r="Q88" s="44"/>
      <c r="R88" s="32"/>
      <c r="S88" s="32"/>
      <c r="T88" s="33"/>
      <c r="U88" s="34"/>
      <c r="V88" s="35"/>
      <c r="W88" s="36"/>
      <c r="X88" s="45"/>
      <c r="Y88" s="36"/>
      <c r="Z88" s="32"/>
      <c r="AA88" s="45"/>
      <c r="AB88" s="45"/>
      <c r="AD88" s="50"/>
      <c r="AF88" s="50"/>
      <c r="AH88" s="50"/>
    </row>
    <row r="89" spans="1:37" ht="15.5" x14ac:dyDescent="0.35">
      <c r="A89" s="19"/>
      <c r="B89" s="19"/>
      <c r="C89" s="19" t="s">
        <v>99</v>
      </c>
      <c r="D89" s="19"/>
      <c r="E89" s="19"/>
      <c r="F89" s="20">
        <v>3213.47</v>
      </c>
      <c r="G89" s="20">
        <f>ROUND(G32+G37+G43+G58+G69+SUM(G82:G82),5)</f>
        <v>7421.64</v>
      </c>
      <c r="H89" s="57">
        <v>11288.91</v>
      </c>
      <c r="I89" s="57">
        <f>I33+I37+I43+I58+I69+I74+I82+I87</f>
        <v>15076.28</v>
      </c>
      <c r="J89" s="57">
        <f>J33+J37+J43+J58+J69+J74+J82+J87</f>
        <v>14910</v>
      </c>
      <c r="K89" s="57">
        <f t="shared" ref="K89:Q89" si="43">K37+K43+K50+K58+K69+K74+K82+K87</f>
        <v>14561.08</v>
      </c>
      <c r="L89" s="13">
        <f t="shared" si="43"/>
        <v>24575</v>
      </c>
      <c r="M89" s="65">
        <f t="shared" si="43"/>
        <v>6831.67</v>
      </c>
      <c r="N89" s="8">
        <f t="shared" si="43"/>
        <v>17583.960000000003</v>
      </c>
      <c r="O89" s="66">
        <f t="shared" si="43"/>
        <v>23054.879999999997</v>
      </c>
      <c r="P89" s="63">
        <f t="shared" si="43"/>
        <v>26850</v>
      </c>
      <c r="Q89" s="129">
        <f t="shared" si="43"/>
        <v>28000</v>
      </c>
      <c r="R89" s="33">
        <f>R33+R88+R37+R43+R50+R58+R69+R74+R82+R87</f>
        <v>21366.03</v>
      </c>
      <c r="S89" s="33">
        <f>S33+S88+S37+S43+S50+S58+S69+S74+S82+S87</f>
        <v>29850</v>
      </c>
      <c r="T89" s="33">
        <f>T33+T88+T37+T43+T50+T58+T69+T74+T82+T87</f>
        <v>38749.219999999994</v>
      </c>
      <c r="U89" s="33">
        <f>U33+U88+U37+U43+U50+U58+U69+U74+U82+U87</f>
        <v>32600</v>
      </c>
      <c r="V89" s="75">
        <f t="shared" ref="V89:AC89" si="44">V37+V43+V50+V58+V69+V77+V82+V87</f>
        <v>31892.95</v>
      </c>
      <c r="W89" s="111">
        <f t="shared" si="44"/>
        <v>39250</v>
      </c>
      <c r="X89" s="74">
        <f t="shared" si="44"/>
        <v>32151.370000000003</v>
      </c>
      <c r="Y89" s="111">
        <f t="shared" si="44"/>
        <v>38900</v>
      </c>
      <c r="Z89" s="74">
        <f t="shared" si="44"/>
        <v>27572.78</v>
      </c>
      <c r="AA89" s="74">
        <f t="shared" si="44"/>
        <v>33950</v>
      </c>
      <c r="AB89" s="74">
        <f t="shared" si="44"/>
        <v>26001.7</v>
      </c>
      <c r="AC89" s="77">
        <f t="shared" si="44"/>
        <v>39435</v>
      </c>
      <c r="AD89" s="74"/>
      <c r="AE89" s="192">
        <f>AE37+AE43+AE50+AE58+AE69+AE77+AE82+AE87</f>
        <v>37300</v>
      </c>
      <c r="AF89" s="192">
        <f t="shared" ref="AF89:AJ89" si="45">AF37+AF43+AF50+AF58+AF69+AF77+AF82+AF87</f>
        <v>31353.660000000003</v>
      </c>
      <c r="AG89" s="192">
        <f t="shared" si="45"/>
        <v>41325</v>
      </c>
      <c r="AH89" s="192">
        <f t="shared" si="45"/>
        <v>31813.690000000002</v>
      </c>
      <c r="AI89" s="192">
        <f t="shared" si="45"/>
        <v>46000</v>
      </c>
      <c r="AJ89" s="195">
        <f t="shared" si="45"/>
        <v>9059.27</v>
      </c>
    </row>
    <row r="90" spans="1:37" ht="15.5" x14ac:dyDescent="0.35">
      <c r="A90" s="19" t="s">
        <v>100</v>
      </c>
      <c r="B90" s="19"/>
      <c r="C90" s="19"/>
      <c r="D90" s="19"/>
      <c r="E90" s="19"/>
      <c r="F90" s="20">
        <v>72363.47</v>
      </c>
      <c r="G90" s="21">
        <f>ROUND(G2+G31-G89,5)</f>
        <v>116261.74</v>
      </c>
      <c r="H90" s="57">
        <v>53616.94</v>
      </c>
      <c r="I90" s="57" t="e">
        <f t="shared" ref="I90:AC90" si="46">I31-I89</f>
        <v>#REF!</v>
      </c>
      <c r="J90" s="57" t="e">
        <f t="shared" si="46"/>
        <v>#REF!</v>
      </c>
      <c r="K90" s="57" t="e">
        <f t="shared" si="46"/>
        <v>#REF!</v>
      </c>
      <c r="L90" s="13" t="e">
        <f t="shared" si="46"/>
        <v>#REF!</v>
      </c>
      <c r="M90" s="65" t="e">
        <f t="shared" si="46"/>
        <v>#REF!</v>
      </c>
      <c r="N90" s="8" t="e">
        <f t="shared" si="46"/>
        <v>#REF!</v>
      </c>
      <c r="O90" s="66">
        <f t="shared" si="46"/>
        <v>12358.470000000001</v>
      </c>
      <c r="P90" s="63">
        <f t="shared" si="46"/>
        <v>33150</v>
      </c>
      <c r="Q90" s="129">
        <f t="shared" si="46"/>
        <v>40805.83</v>
      </c>
      <c r="R90" s="129">
        <f t="shared" si="46"/>
        <v>17716.980000000003</v>
      </c>
      <c r="S90" s="33">
        <f t="shared" si="46"/>
        <v>41800</v>
      </c>
      <c r="T90" s="33">
        <f t="shared" si="46"/>
        <v>-16188.099999999995</v>
      </c>
      <c r="U90" s="75">
        <f t="shared" si="46"/>
        <v>1500</v>
      </c>
      <c r="V90" s="74">
        <f t="shared" si="46"/>
        <v>14344.09</v>
      </c>
      <c r="W90" s="111">
        <f t="shared" si="46"/>
        <v>850</v>
      </c>
      <c r="X90" s="74">
        <f t="shared" si="46"/>
        <v>13582.010000000002</v>
      </c>
      <c r="Y90" s="111">
        <f t="shared" si="46"/>
        <v>3200</v>
      </c>
      <c r="Z90" s="74">
        <f t="shared" si="46"/>
        <v>-14725.129999999997</v>
      </c>
      <c r="AA90" s="74">
        <f t="shared" si="46"/>
        <v>1250</v>
      </c>
      <c r="AB90" s="74">
        <f t="shared" si="46"/>
        <v>48613.39</v>
      </c>
      <c r="AC90" s="77">
        <f t="shared" si="46"/>
        <v>31765</v>
      </c>
      <c r="AD90" s="187"/>
      <c r="AE90" s="133">
        <f>AE31-AE89</f>
        <v>21273</v>
      </c>
      <c r="AF90" s="133">
        <f t="shared" ref="AF90:AJ90" si="47">AF31-AF89</f>
        <v>66536.929999999993</v>
      </c>
      <c r="AG90" s="133">
        <f t="shared" si="47"/>
        <v>49175</v>
      </c>
      <c r="AH90" s="133">
        <f t="shared" si="47"/>
        <v>141986.88</v>
      </c>
      <c r="AI90" s="133">
        <f t="shared" si="47"/>
        <v>-3800</v>
      </c>
      <c r="AJ90" s="133">
        <f t="shared" si="47"/>
        <v>-4864.8200000000006</v>
      </c>
    </row>
    <row r="91" spans="1:37" ht="15.5" x14ac:dyDescent="0.35">
      <c r="A91" s="19"/>
      <c r="B91" s="19"/>
      <c r="C91" s="19"/>
      <c r="D91" s="19"/>
      <c r="E91" s="19"/>
      <c r="F91" s="20">
        <v>72363.47</v>
      </c>
      <c r="G91" s="20">
        <f>G90</f>
        <v>116261.74</v>
      </c>
      <c r="H91" s="3">
        <v>53616.94</v>
      </c>
      <c r="I91" s="3" t="e">
        <f t="shared" ref="I91:T91" si="48">I90</f>
        <v>#REF!</v>
      </c>
      <c r="J91" s="3" t="e">
        <f t="shared" si="48"/>
        <v>#REF!</v>
      </c>
      <c r="K91" s="3" t="e">
        <f t="shared" si="48"/>
        <v>#REF!</v>
      </c>
      <c r="L91" s="157" t="e">
        <f t="shared" si="48"/>
        <v>#REF!</v>
      </c>
      <c r="M91" s="158" t="e">
        <f t="shared" si="48"/>
        <v>#REF!</v>
      </c>
      <c r="N91" s="159" t="e">
        <f t="shared" si="48"/>
        <v>#REF!</v>
      </c>
      <c r="O91" s="160">
        <f t="shared" si="48"/>
        <v>12358.470000000001</v>
      </c>
      <c r="P91" s="161">
        <f t="shared" si="48"/>
        <v>33150</v>
      </c>
      <c r="Q91" s="162">
        <f t="shared" si="48"/>
        <v>40805.83</v>
      </c>
      <c r="R91" s="162">
        <f t="shared" si="48"/>
        <v>17716.980000000003</v>
      </c>
      <c r="S91" s="163">
        <f t="shared" si="48"/>
        <v>41800</v>
      </c>
      <c r="T91" s="163">
        <f t="shared" si="48"/>
        <v>-16188.099999999995</v>
      </c>
      <c r="U91" s="75">
        <f>U32-U90</f>
        <v>-1500</v>
      </c>
      <c r="V91" s="74">
        <f t="shared" ref="V91:AC91" si="49">V31-V89</f>
        <v>14344.09</v>
      </c>
      <c r="W91" s="111">
        <f t="shared" si="49"/>
        <v>850</v>
      </c>
      <c r="X91" s="74">
        <f t="shared" si="49"/>
        <v>13582.010000000002</v>
      </c>
      <c r="Y91" s="111">
        <f t="shared" si="49"/>
        <v>3200</v>
      </c>
      <c r="Z91" s="74">
        <f t="shared" si="49"/>
        <v>-14725.129999999997</v>
      </c>
      <c r="AA91" s="74">
        <f t="shared" si="49"/>
        <v>1250</v>
      </c>
      <c r="AB91" s="74">
        <f t="shared" si="49"/>
        <v>48613.39</v>
      </c>
      <c r="AC91" s="188">
        <f t="shared" si="49"/>
        <v>31765</v>
      </c>
      <c r="AD91" s="189"/>
      <c r="AE91" s="194">
        <f>AE90</f>
        <v>21273</v>
      </c>
      <c r="AF91" s="194">
        <f t="shared" ref="AF91:AJ91" si="50">AF90</f>
        <v>66536.929999999993</v>
      </c>
      <c r="AG91" s="194">
        <f t="shared" si="50"/>
        <v>49175</v>
      </c>
      <c r="AH91" s="194">
        <f t="shared" si="50"/>
        <v>141986.88</v>
      </c>
      <c r="AI91" s="194">
        <f t="shared" si="50"/>
        <v>-3800</v>
      </c>
      <c r="AJ91" s="194">
        <f t="shared" si="50"/>
        <v>-4864.8200000000006</v>
      </c>
    </row>
    <row r="92" spans="1:37" ht="15.5" x14ac:dyDescent="0.35">
      <c r="A92" s="56"/>
      <c r="B92" s="56"/>
      <c r="C92" s="56"/>
      <c r="D92" s="56"/>
      <c r="E92" s="56"/>
      <c r="F92" s="164"/>
      <c r="G92" s="134"/>
      <c r="H92" s="22"/>
      <c r="I92" s="22"/>
      <c r="J92" s="24"/>
      <c r="K92" s="28"/>
      <c r="L92" s="40"/>
      <c r="M92" s="27"/>
      <c r="N92" s="51"/>
      <c r="O92" s="52"/>
      <c r="P92" s="32"/>
      <c r="Q92" s="44"/>
      <c r="R92" s="32"/>
      <c r="S92" s="32"/>
      <c r="T92" s="33"/>
      <c r="U92" s="34"/>
      <c r="V92" s="128"/>
      <c r="W92" s="36"/>
      <c r="X92" s="45"/>
      <c r="Y92" s="36"/>
      <c r="Z92" s="32"/>
      <c r="AA92" s="45"/>
      <c r="AB92" s="45"/>
      <c r="AD92" s="50"/>
      <c r="AF92" s="50"/>
      <c r="AH92" s="50"/>
    </row>
    <row r="93" spans="1:37" ht="15.5" x14ac:dyDescent="0.35">
      <c r="A93" s="56"/>
      <c r="B93" s="56"/>
      <c r="C93" s="56"/>
      <c r="D93" s="56"/>
      <c r="E93" s="165" t="s">
        <v>105</v>
      </c>
      <c r="F93" s="166" t="e">
        <f>#REF!-F89</f>
        <v>#REF!</v>
      </c>
      <c r="G93" s="166" t="e">
        <f>#REF!-G89</f>
        <v>#REF!</v>
      </c>
      <c r="H93" s="167" t="e">
        <f>#REF!-H89</f>
        <v>#REF!</v>
      </c>
      <c r="I93" s="168" t="e">
        <f>#REF!-I89</f>
        <v>#REF!</v>
      </c>
      <c r="J93" s="169" t="e">
        <f>#REF!-J89</f>
        <v>#REF!</v>
      </c>
      <c r="K93" s="169" t="e">
        <f>#REF!-K89</f>
        <v>#REF!</v>
      </c>
      <c r="L93" s="167" t="e">
        <f>(#REF!+L25-L22)-L89</f>
        <v>#REF!</v>
      </c>
      <c r="M93" s="170" t="e">
        <f>(#REF!+M25-M22)-M89</f>
        <v>#REF!</v>
      </c>
      <c r="N93" s="171" t="e">
        <f>(N15+#REF!+N25-N22)-N89</f>
        <v>#REF!</v>
      </c>
      <c r="O93" s="71">
        <f>O91</f>
        <v>12358.470000000001</v>
      </c>
      <c r="P93" s="74">
        <f>(P15+P19+P25)-P89</f>
        <v>33150</v>
      </c>
      <c r="Q93" s="91">
        <f>(Q15+Q19+Q25)-Q89</f>
        <v>40800</v>
      </c>
      <c r="R93" s="91">
        <f>R91</f>
        <v>17716.980000000003</v>
      </c>
      <c r="S93" s="72">
        <f>(S15+S19+S25)-S89</f>
        <v>41750</v>
      </c>
      <c r="T93" s="72">
        <f t="shared" ref="T93:AC93" si="51">T31-T89</f>
        <v>-16188.099999999995</v>
      </c>
      <c r="U93" s="72">
        <f t="shared" si="51"/>
        <v>1500</v>
      </c>
      <c r="V93" s="74">
        <f t="shared" si="51"/>
        <v>14344.09</v>
      </c>
      <c r="W93" s="111">
        <f t="shared" si="51"/>
        <v>850</v>
      </c>
      <c r="X93" s="74">
        <f t="shared" si="51"/>
        <v>13582.010000000002</v>
      </c>
      <c r="Y93" s="111">
        <f t="shared" si="51"/>
        <v>3200</v>
      </c>
      <c r="Z93" s="74">
        <f t="shared" si="51"/>
        <v>-14725.129999999997</v>
      </c>
      <c r="AA93" s="74">
        <f t="shared" si="51"/>
        <v>1250</v>
      </c>
      <c r="AB93" s="74">
        <f t="shared" si="51"/>
        <v>48613.39</v>
      </c>
      <c r="AC93" s="77">
        <f t="shared" si="51"/>
        <v>31765</v>
      </c>
      <c r="AD93" s="190"/>
      <c r="AE93" s="77">
        <f>AE90</f>
        <v>21273</v>
      </c>
      <c r="AF93" s="77">
        <f t="shared" ref="AF93:AJ93" si="52">AF90</f>
        <v>66536.929999999993</v>
      </c>
      <c r="AG93" s="77">
        <f t="shared" si="52"/>
        <v>49175</v>
      </c>
      <c r="AH93" s="77">
        <f t="shared" si="52"/>
        <v>141986.88</v>
      </c>
      <c r="AI93" s="77">
        <f t="shared" si="52"/>
        <v>-3800</v>
      </c>
      <c r="AJ93" s="77">
        <f t="shared" si="52"/>
        <v>-4864.8200000000006</v>
      </c>
      <c r="AK93" s="45" t="s">
        <v>118</v>
      </c>
    </row>
    <row r="94" spans="1:37" ht="15.5" x14ac:dyDescent="0.35">
      <c r="A94" s="56"/>
      <c r="B94" s="56"/>
      <c r="C94" s="56"/>
      <c r="D94" s="56"/>
      <c r="E94" s="172" t="s">
        <v>101</v>
      </c>
      <c r="F94" s="20"/>
      <c r="G94" s="20"/>
      <c r="H94" s="2"/>
      <c r="I94" s="2"/>
      <c r="J94" s="2"/>
      <c r="K94" s="2"/>
      <c r="L94" s="2"/>
      <c r="M94" s="27"/>
      <c r="N94" s="28"/>
      <c r="O94" s="50"/>
      <c r="P94" s="32"/>
      <c r="Q94" s="31"/>
      <c r="R94" s="32"/>
      <c r="S94" s="32"/>
      <c r="T94" s="33"/>
      <c r="U94" s="34"/>
      <c r="V94" s="35"/>
      <c r="W94" s="32"/>
      <c r="X94" s="45"/>
      <c r="Y94" s="32"/>
      <c r="Z94" s="32"/>
      <c r="AA94" s="45"/>
      <c r="AB94" s="45"/>
      <c r="AD94" s="50"/>
      <c r="AF94" s="50"/>
      <c r="AH94" s="50"/>
    </row>
    <row r="95" spans="1:37" ht="15.5" x14ac:dyDescent="0.35">
      <c r="A95" s="56"/>
      <c r="B95" s="56"/>
      <c r="C95" s="56"/>
      <c r="D95" s="56"/>
      <c r="E95" s="173" t="s">
        <v>102</v>
      </c>
      <c r="F95" s="164"/>
      <c r="G95" s="134"/>
      <c r="H95" s="174"/>
      <c r="I95" s="174"/>
      <c r="J95" s="28"/>
      <c r="K95" s="28"/>
      <c r="L95" s="40"/>
      <c r="M95" s="27"/>
      <c r="N95" s="28"/>
      <c r="O95" s="50"/>
      <c r="P95" s="32"/>
      <c r="Q95" s="31"/>
      <c r="R95" s="32"/>
      <c r="S95" s="32"/>
      <c r="T95" s="33"/>
      <c r="U95" s="34"/>
      <c r="V95" s="35"/>
      <c r="W95" s="32"/>
      <c r="X95" s="45"/>
      <c r="Y95" s="32"/>
      <c r="Z95" s="32"/>
      <c r="AA95" s="45"/>
      <c r="AB95" s="45"/>
      <c r="AD95" s="50"/>
      <c r="AF95" s="50"/>
      <c r="AH95" s="50"/>
    </row>
    <row r="96" spans="1:37" ht="15.5" x14ac:dyDescent="0.35">
      <c r="A96" s="56"/>
      <c r="B96" s="56"/>
      <c r="C96" s="56"/>
      <c r="D96" s="56"/>
      <c r="E96" s="175"/>
      <c r="F96" s="164"/>
      <c r="G96" s="134"/>
      <c r="H96" s="174"/>
      <c r="I96" s="174"/>
      <c r="J96" s="28"/>
      <c r="K96" s="25"/>
      <c r="L96" s="40"/>
      <c r="M96" s="27"/>
      <c r="N96" s="28"/>
      <c r="O96" s="50"/>
      <c r="P96" s="32"/>
      <c r="Q96" s="31"/>
      <c r="R96" s="32"/>
      <c r="S96" s="32"/>
      <c r="T96" s="33"/>
      <c r="U96" s="34"/>
      <c r="V96" s="35"/>
      <c r="W96" s="32"/>
      <c r="X96" s="45"/>
      <c r="Y96" s="32"/>
      <c r="Z96" s="32"/>
      <c r="AA96" s="45"/>
      <c r="AB96" s="45"/>
      <c r="AD96" s="50"/>
      <c r="AF96" s="50"/>
      <c r="AH96" s="50"/>
    </row>
    <row r="97" spans="1:34" ht="15.5" x14ac:dyDescent="0.35">
      <c r="A97" s="56"/>
      <c r="B97" s="56"/>
      <c r="C97" s="56"/>
      <c r="D97" s="56"/>
      <c r="E97" s="176" t="s">
        <v>103</v>
      </c>
      <c r="F97" s="164"/>
      <c r="G97" s="134"/>
      <c r="H97" s="174"/>
      <c r="I97" s="174"/>
      <c r="J97" s="28"/>
      <c r="K97" s="25"/>
      <c r="L97" s="40"/>
      <c r="M97" s="27"/>
      <c r="N97" s="28"/>
      <c r="O97" s="50"/>
      <c r="P97" s="32"/>
      <c r="Q97" s="31"/>
      <c r="R97" s="32"/>
      <c r="S97" s="32"/>
      <c r="T97" s="33"/>
      <c r="U97" s="34"/>
      <c r="V97" s="35"/>
      <c r="W97" s="32"/>
      <c r="X97" s="45"/>
      <c r="Y97" s="32"/>
      <c r="Z97" s="32"/>
      <c r="AA97" s="45"/>
      <c r="AB97" s="45"/>
      <c r="AD97" s="50"/>
      <c r="AF97" s="50"/>
      <c r="AH97" s="50"/>
    </row>
    <row r="98" spans="1:34" ht="15.5" x14ac:dyDescent="0.35">
      <c r="A98" s="56"/>
      <c r="B98" s="56"/>
      <c r="C98" s="56"/>
      <c r="D98" s="56"/>
      <c r="E98" s="173" t="s">
        <v>104</v>
      </c>
      <c r="F98" s="164"/>
      <c r="G98" s="134"/>
      <c r="H98" s="174"/>
      <c r="I98" s="174"/>
      <c r="J98" s="28"/>
      <c r="K98" s="25"/>
      <c r="L98" s="25"/>
      <c r="M98" s="27"/>
      <c r="N98" s="28"/>
      <c r="O98" s="50"/>
      <c r="P98" s="32"/>
      <c r="Q98" s="31"/>
      <c r="R98" s="32"/>
      <c r="S98" s="32"/>
      <c r="T98" s="33"/>
      <c r="U98" s="34"/>
      <c r="V98" s="35"/>
      <c r="W98" s="32"/>
      <c r="X98" s="45"/>
      <c r="Y98" s="177"/>
      <c r="Z98" s="32"/>
      <c r="AA98" s="45"/>
      <c r="AB98" s="45"/>
      <c r="AD98" s="50"/>
      <c r="AF98" s="50"/>
      <c r="AH98" s="50"/>
    </row>
  </sheetData>
  <printOptions gridLines="1"/>
  <pageMargins left="0.7" right="0.7" top="0.75" bottom="0.75" header="0.3" footer="0.3"/>
  <pageSetup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Ralph</dc:creator>
  <cp:keywords/>
  <dc:description/>
  <cp:lastModifiedBy>Mike and Mary Kay Clauser</cp:lastModifiedBy>
  <cp:lastPrinted>2025-01-26T17:43:48Z</cp:lastPrinted>
  <dcterms:created xsi:type="dcterms:W3CDTF">2015-06-05T18:17:20Z</dcterms:created>
  <dcterms:modified xsi:type="dcterms:W3CDTF">2025-04-02T23:56:40Z</dcterms:modified>
  <cp:category/>
</cp:coreProperties>
</file>